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4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+ пени за март, апрель.</t>
        </r>
      </text>
    </comment>
  </commentList>
</comments>
</file>

<file path=xl/sharedStrings.xml><?xml version="1.0" encoding="utf-8"?>
<sst xmlns="http://schemas.openxmlformats.org/spreadsheetml/2006/main" count="169" uniqueCount="144">
  <si>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</si>
  <si>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</si>
  <si>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</si>
  <si>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</si>
  <si>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</si>
  <si>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</si>
  <si>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</si>
  <si>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</si>
  <si>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</si>
  <si>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</si>
  <si>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</si>
  <si>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</si>
  <si>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</si>
  <si>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</si>
  <si>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</si>
  <si>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</si>
  <si>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</si>
  <si>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</si>
  <si>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</si>
  <si>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</si>
  <si>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</si>
  <si>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</si>
  <si>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</si>
  <si>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</si>
  <si>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</si>
  <si>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</si>
  <si>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</si>
  <si>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</si>
  <si>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</si>
  <si>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</si>
  <si>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</si>
  <si>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</si>
  <si>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</si>
  <si>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</si>
  <si>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</si>
  <si>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</si>
  <si>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</si>
  <si>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</si>
  <si>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</si>
  <si>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</si>
  <si>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</si>
  <si>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</si>
  <si>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</si>
  <si>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</si>
  <si>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</si>
  <si>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</si>
  <si>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</si>
  <si>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</si>
  <si>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</si>
  <si>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</si>
  <si>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</si>
  <si>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</si>
  <si>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</si>
  <si>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</si>
  <si>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</si>
  <si>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</si>
  <si>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</si>
  <si>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</si>
  <si>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</si>
  <si>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</si>
  <si>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</si>
  <si>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</si>
  <si>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</si>
  <si>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</si>
  <si>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</si>
  <si>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</si>
  <si>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</si>
  <si>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</si>
  <si>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</si>
  <si>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</si>
  <si>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</si>
  <si>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</si>
  <si>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</si>
  <si>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</si>
  <si>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</si>
  <si>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</si>
  <si>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</si>
  <si>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</si>
  <si>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</si>
  <si>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</si>
  <si>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</si>
  <si>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</si>
  <si>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</si>
  <si>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</si>
  <si>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</si>
  <si>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</si>
  <si>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</si>
  <si>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</si>
  <si>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</si>
  <si>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</si>
  <si>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</si>
  <si>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</si>
  <si>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</si>
  <si>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</si>
  <si>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</si>
  <si>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</si>
  <si>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</si>
  <si>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</si>
  <si>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</si>
  <si>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</si>
  <si>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</si>
  <si>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</si>
  <si>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</si>
  <si>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</si>
  <si>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</si>
  <si>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</si>
  <si>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</si>
  <si>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</si>
  <si>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</si>
  <si>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</si>
  <si>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</si>
  <si>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</si>
  <si>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</si>
  <si>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</si>
  <si>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</si>
  <si>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</si>
  <si>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</si>
  <si>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</si>
  <si>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</si>
  <si>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</si>
  <si>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</si>
  <si>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</si>
  <si>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</si>
  <si>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</si>
  <si>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</si>
  <si>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</si>
  <si>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</si>
  <si>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</si>
  <si>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</si>
  <si>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</si>
  <si>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</si>
  <si>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</si>
  <si>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</si>
  <si>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расходы на одн по хвс</t>
  </si>
  <si>
    <t>расходы на одн по гвс</t>
  </si>
  <si>
    <t>с 01.01.2017</t>
  </si>
  <si>
    <t>смена труб д 25 на п.пр. (2мп) кв.27</t>
  </si>
  <si>
    <t>труба д 25 п.пр.</t>
  </si>
  <si>
    <t>2мп</t>
  </si>
  <si>
    <t>муфта 25</t>
  </si>
  <si>
    <t>2шт</t>
  </si>
  <si>
    <t>лампа</t>
  </si>
  <si>
    <t>смена ламп (9шт)</t>
  </si>
  <si>
    <t>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</si>
</sst>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9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9" t="s">
        <v>125</v>
      </c>
      <c r="D2" s="62">
        <v>5</v>
      </c>
      <c r="K2" s="5" t="s">
        <v>130</v>
      </c>
    </row>
    <row r="3" spans="1:13" ht="12.75">
      <c r="A3" t="s">
        <v>85</v>
      </c>
      <c r="J3" s="14" t="s">
        <v>35</v>
      </c>
      <c r="K3" s="66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129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5.75">
      <c r="B7" t="s">
        <v>87</v>
      </c>
      <c r="C7" s="58" t="s">
        <v>89</v>
      </c>
      <c r="D7" s="58"/>
      <c r="J7" s="14">
        <v>2</v>
      </c>
      <c r="K7" s="14" t="s">
        <v>43</v>
      </c>
      <c r="L7" s="14"/>
      <c r="M7" s="45">
        <f aca="true" t="shared" si="0" ref="M7:M19">L7*114.3*1.202</f>
        <v>0</v>
      </c>
    </row>
    <row r="8" spans="3:13" ht="15.75">
      <c r="C8" s="58"/>
      <c r="D8" s="58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5.03</v>
      </c>
      <c r="M11" s="45">
        <f t="shared" si="0"/>
        <v>691.0646579999999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5">
        <v>0.94</v>
      </c>
      <c r="M13" s="45">
        <f t="shared" si="0"/>
        <v>129.14528399999998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53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2.52</v>
      </c>
      <c r="M16" s="53">
        <f t="shared" si="0"/>
        <v>346.219272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53">
        <f t="shared" si="0"/>
        <v>197.83958399999997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53">
        <f t="shared" si="0"/>
        <v>68.6943</v>
      </c>
    </row>
    <row r="19" spans="1:13" ht="12.75">
      <c r="A19" t="s">
        <v>99</v>
      </c>
      <c r="J19" s="20" t="s">
        <v>80</v>
      </c>
      <c r="K19" s="26" t="s">
        <v>81</v>
      </c>
      <c r="L19" s="23">
        <v>0</v>
      </c>
      <c r="M19" s="53">
        <f t="shared" si="0"/>
        <v>0</v>
      </c>
    </row>
    <row r="20" spans="1:13" ht="12.75">
      <c r="A20" t="s">
        <v>100</v>
      </c>
      <c r="J20" s="20"/>
      <c r="K20" s="52" t="s">
        <v>57</v>
      </c>
      <c r="L20" s="54">
        <f>SUM(L6:L19)</f>
        <v>10.43</v>
      </c>
      <c r="M20" s="32">
        <f>SUM(M6:M19)</f>
        <v>1432.9630979999997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5">
        <f>0.02*184.3</f>
        <v>3.6860000000000004</v>
      </c>
      <c r="M24" s="31">
        <f aca="true" t="shared" si="1" ref="M24:M35">L24*114.3*1.202*1.15</f>
        <v>582.37653654</v>
      </c>
    </row>
    <row r="25" spans="1:13" ht="12.75">
      <c r="A25" t="s">
        <v>105</v>
      </c>
      <c r="J25" s="20">
        <v>2</v>
      </c>
      <c r="K25" s="20" t="s">
        <v>142</v>
      </c>
      <c r="L25" s="25">
        <f>0.09*7.1</f>
        <v>0.6389999999999999</v>
      </c>
      <c r="M25" s="31">
        <f t="shared" si="1"/>
        <v>100.96001270999997</v>
      </c>
    </row>
    <row r="26" spans="1:13" ht="12.75">
      <c r="A26" t="s">
        <v>106</v>
      </c>
      <c r="J26" s="20">
        <v>3</v>
      </c>
      <c r="K26" s="20"/>
      <c r="L26" s="45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25"/>
      <c r="M27" s="31">
        <f t="shared" si="1"/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4.325</v>
      </c>
      <c r="M36" s="32">
        <f>SUM(M24:M34)</f>
        <v>683.33654925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39189.4+1823.94+678.58+1090.3</f>
        <v>42782.22000000001</v>
      </c>
      <c r="J40" s="20">
        <v>1</v>
      </c>
      <c r="K40" s="49" t="s">
        <v>137</v>
      </c>
      <c r="L40" s="50" t="s">
        <v>138</v>
      </c>
      <c r="M40" s="50">
        <f>2*140</f>
        <v>280</v>
      </c>
    </row>
    <row r="41" spans="1:13" ht="12.75">
      <c r="A41" t="s">
        <v>7</v>
      </c>
      <c r="F41" s="11">
        <f>31837.94+7.54+34.58</f>
        <v>31880.06</v>
      </c>
      <c r="J41" s="20">
        <v>2</v>
      </c>
      <c r="K41" s="49" t="s">
        <v>139</v>
      </c>
      <c r="L41" s="50" t="s">
        <v>140</v>
      </c>
      <c r="M41" s="64">
        <f>2*80</f>
        <v>160</v>
      </c>
    </row>
    <row r="42" spans="2:13" ht="12.75">
      <c r="B42" t="s">
        <v>8</v>
      </c>
      <c r="F42" s="9">
        <f>F41/F40</f>
        <v>0.7451707742141477</v>
      </c>
      <c r="J42" s="20">
        <v>3</v>
      </c>
      <c r="K42" s="49" t="s">
        <v>141</v>
      </c>
      <c r="L42" s="50" t="s">
        <v>143</v>
      </c>
      <c r="M42" s="50">
        <f>9*13.8</f>
        <v>124.2</v>
      </c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32930.06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(2400)*1.202</f>
        <v>2884.7999999999997</v>
      </c>
      <c r="J50" s="20">
        <v>11</v>
      </c>
      <c r="K50" s="20"/>
      <c r="L50" s="25"/>
      <c r="M50" s="25"/>
    </row>
    <row r="51" spans="1:13" ht="12.75">
      <c r="A51" s="6" t="s">
        <v>84</v>
      </c>
      <c r="B51" s="57"/>
      <c r="C51" s="57"/>
      <c r="D51" s="57"/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8666.42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D54*E33</f>
        <v>5243.5199999999995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0.1</v>
      </c>
      <c r="E55" t="s">
        <v>14</v>
      </c>
      <c r="F55" s="11">
        <f>B55*D55</f>
        <v>23.630000000000003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5267.15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29" t="s">
        <v>64</v>
      </c>
      <c r="M57" s="27">
        <f>SUM(M40:M56)</f>
        <v>564.2</v>
      </c>
    </row>
    <row r="58" spans="1:6" ht="12.75">
      <c r="A58" t="s">
        <v>19</v>
      </c>
      <c r="C58" s="56">
        <v>166307</v>
      </c>
      <c r="D58">
        <v>228935.4</v>
      </c>
      <c r="E58">
        <v>2731</v>
      </c>
      <c r="F58" s="34">
        <f>C58/D58*E58</f>
        <v>1983.897715250678</v>
      </c>
    </row>
    <row r="59" spans="1:6" ht="12.75">
      <c r="A59" t="s">
        <v>20</v>
      </c>
      <c r="F59" s="34">
        <f>M20</f>
        <v>1432.9630979999997</v>
      </c>
    </row>
    <row r="60" spans="1:6" ht="12.75">
      <c r="A60" t="s">
        <v>21</v>
      </c>
      <c r="F60" s="11">
        <f>M36</f>
        <v>683.33654925</v>
      </c>
    </row>
    <row r="61" spans="1:7" ht="12.75">
      <c r="A61" t="s">
        <v>72</v>
      </c>
      <c r="F61" s="5">
        <f>2*600*1.202</f>
        <v>1442.3999999999999</v>
      </c>
      <c r="G61" s="56"/>
    </row>
    <row r="62" spans="1:6" ht="12.75">
      <c r="A62" t="s">
        <v>22</v>
      </c>
      <c r="F62" s="5">
        <f>M57</f>
        <v>564.2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2731</v>
      </c>
      <c r="C65" t="s">
        <v>13</v>
      </c>
      <c r="D65" s="65">
        <v>0.49</v>
      </c>
      <c r="E65" t="s">
        <v>14</v>
      </c>
      <c r="F65" s="5">
        <f>B65*D65</f>
        <v>1338.19</v>
      </c>
    </row>
    <row r="66" spans="1:6" ht="12.75">
      <c r="A66" s="56" t="s">
        <v>75</v>
      </c>
      <c r="B66" s="56"/>
      <c r="C66" s="56"/>
      <c r="D66" s="56"/>
      <c r="E66" s="56"/>
      <c r="F66" s="63">
        <v>0</v>
      </c>
    </row>
    <row r="67" spans="1:6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</row>
    <row r="68" spans="1:6" ht="12.75">
      <c r="A68" s="4" t="s">
        <v>25</v>
      </c>
      <c r="B68" s="4"/>
      <c r="C68" s="10"/>
      <c r="F68" s="30">
        <f>SUM(F58:F67)</f>
        <v>7444.987362500677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0.23</v>
      </c>
      <c r="E70" t="s">
        <v>14</v>
      </c>
      <c r="F70" s="11">
        <f>B70*D70</f>
        <v>628.13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1.17</v>
      </c>
      <c r="E73" t="s">
        <v>14</v>
      </c>
      <c r="F73" s="5">
        <f>B73*D73</f>
        <v>3195.27</v>
      </c>
    </row>
    <row r="74" spans="1:6" ht="12.75">
      <c r="A74" s="4" t="s">
        <v>29</v>
      </c>
      <c r="B74" s="1"/>
      <c r="F74" s="30">
        <f>F70+F73</f>
        <v>3823.4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2.23</v>
      </c>
      <c r="E77" t="s">
        <v>14</v>
      </c>
      <c r="F77" s="5">
        <f>B77*D77</f>
        <v>6090.13</v>
      </c>
    </row>
    <row r="78" spans="1:6" ht="12.75">
      <c r="A78" s="4" t="s">
        <v>31</v>
      </c>
      <c r="B78" s="1"/>
      <c r="F78" s="8">
        <f>SUM(F77)</f>
        <v>6090.13</v>
      </c>
    </row>
    <row r="79" spans="1:6" ht="12.75">
      <c r="A79" s="46" t="s">
        <v>78</v>
      </c>
      <c r="B79" s="47"/>
      <c r="C79" s="43"/>
      <c r="D79" s="44">
        <v>0</v>
      </c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31292.08736250068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1814.9410670250393</v>
      </c>
      <c r="I81" s="7"/>
    </row>
    <row r="82" spans="1:9" ht="12.75">
      <c r="A82" s="1"/>
      <c r="B82" s="47" t="s">
        <v>132</v>
      </c>
      <c r="C82" s="43"/>
      <c r="D82" s="44"/>
      <c r="E82" s="68" t="s">
        <v>135</v>
      </c>
      <c r="F82" s="67">
        <f>(2719*4)+2393.22</f>
        <v>13269.22</v>
      </c>
      <c r="I82" s="7"/>
    </row>
    <row r="83" spans="1:9" ht="12.75">
      <c r="A83" s="1"/>
      <c r="B83" s="47" t="s">
        <v>133</v>
      </c>
      <c r="C83" s="43"/>
      <c r="D83" s="44"/>
      <c r="E83" s="68" t="s">
        <v>135</v>
      </c>
      <c r="F83" s="67">
        <f>(489.58*4)+435.16</f>
        <v>2393.48</v>
      </c>
      <c r="I83" s="7"/>
    </row>
    <row r="84" spans="1:9" ht="12.75">
      <c r="A84" s="1"/>
      <c r="B84" s="47" t="s">
        <v>134</v>
      </c>
      <c r="C84" s="43"/>
      <c r="D84" s="44"/>
      <c r="E84" s="68" t="s">
        <v>135</v>
      </c>
      <c r="F84" s="67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3">
        <f>F80+F81+F82+F83+F84</f>
        <v>48769.72842952572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131</v>
      </c>
    </row>
    <row r="87" spans="1:6" ht="12.75">
      <c r="A87" s="13"/>
      <c r="B87" s="38">
        <v>42856</v>
      </c>
      <c r="C87" s="39">
        <v>-276912</v>
      </c>
      <c r="D87" s="40">
        <f>F44</f>
        <v>32930.06</v>
      </c>
      <c r="E87" s="40">
        <f>F85</f>
        <v>48769.72842952572</v>
      </c>
      <c r="F87" s="42">
        <f>C87+D87-E87</f>
        <v>-292751.66842952574</v>
      </c>
    </row>
    <row r="90" spans="1:6" ht="13.5" thickBot="1">
      <c r="A90" t="s">
        <v>110</v>
      </c>
      <c r="C90" s="60">
        <v>42856</v>
      </c>
      <c r="D90" s="5" t="s">
        <v>111</v>
      </c>
      <c r="E90" s="60">
        <v>42886</v>
      </c>
      <c r="F90" t="s">
        <v>112</v>
      </c>
    </row>
    <row r="91" spans="1:7" ht="13.5" thickBot="1">
      <c r="A91" t="s">
        <v>119</v>
      </c>
      <c r="F91" s="61">
        <f>E87</f>
        <v>48769.72842952572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2017-08-21T12:37:42Z</cp:lastPrinted>
  <dcterms:created xsi:type="dcterms:W3CDTF">2008-08-18T07:30:19Z</dcterms:created>
  <dcterms:modified xsi:type="dcterms:W3CDTF">2017-08-21T12:38:48Z</dcterms:modified>
  <cp:category/>
  <cp:version/>
  <cp:contentType/>
  <cp:contentStatus/>
</cp:coreProperties>
</file>