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<sst xmlns="http://schemas.openxmlformats.org/spreadsheetml/2006/main" count="167" uniqueCount="143">
  <si>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</si>
  <si>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</si>
  <si>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</si>
  <si>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</si>
  <si>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</si>
  <si>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</si>
  <si>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</si>
  <si>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</si>
  <si>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</si>
  <si>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</si>
  <si>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</si>
  <si>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</si>
  <si>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</si>
  <si>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</si>
  <si>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</si>
  <si>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</si>
  <si>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</si>
  <si>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</si>
  <si>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</si>
  <si>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</si>
  <si>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</si>
  <si>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</si>
  <si>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</si>
  <si>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</si>
  <si>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</si>
  <si>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</si>
  <si>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</si>
  <si>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</si>
  <si>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</si>
  <si>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</si>
  <si>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</si>
  <si>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</si>
  <si>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</si>
  <si>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</si>
  <si>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</si>
  <si>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</si>
  <si>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</si>
  <si>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</si>
  <si>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</si>
  <si>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</si>
  <si>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</si>
  <si>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</si>
  <si>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</si>
  <si>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</si>
  <si>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</si>
  <si>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</si>
  <si>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</si>
  <si>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</si>
  <si>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</si>
  <si>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</si>
  <si>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</si>
  <si>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</si>
  <si>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</si>
  <si>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</si>
  <si>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</si>
  <si>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</si>
  <si>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</si>
  <si>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</si>
  <si>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</si>
  <si>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</si>
  <si>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</si>
  <si>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</si>
  <si>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</si>
  <si>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</si>
  <si>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</si>
  <si>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</si>
  <si>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</si>
  <si>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</si>
  <si>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</si>
  <si>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</si>
  <si>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</si>
  <si>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</si>
  <si>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</si>
  <si>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</si>
  <si>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</si>
  <si>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</si>
  <si>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</si>
  <si>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t>6.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</si>
  <si>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</si>
  <si>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</si>
  <si>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</si>
  <si>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</si>
  <si>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</si>
  <si>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</si>
  <si>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</si>
  <si>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</si>
  <si>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</si>
  <si>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</si>
  <si>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</si>
  <si>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</si>
  <si>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</si>
  <si>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</si>
  <si>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</si>
  <si>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</si>
  <si>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</si>
  <si>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</si>
  <si>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</si>
  <si>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</si>
  <si>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</si>
  <si>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</si>
  <si>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</si>
  <si>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</si>
  <si>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</si>
  <si>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</si>
  <si>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</si>
  <si>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</si>
  <si>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</si>
  <si>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</si>
  <si>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</si>
  <si>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</si>
  <si>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</si>
  <si>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</si>
  <si>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</si>
  <si>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</si>
  <si>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</si>
  <si>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</si>
  <si>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</si>
  <si>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</si>
  <si>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</si>
  <si>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</si>
  <si>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</si>
  <si>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</si>
  <si>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</si>
  <si>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</si>
  <si>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</si>
  <si>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</si>
  <si>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</si>
  <si>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(Спарк,эр-телеком,ростелеком,комстар)</t>
  </si>
  <si>
    <t>директора: Падуна Э.В. Действующего на основании _Устава__________________</t>
  </si>
  <si>
    <t>2017 г.</t>
  </si>
  <si>
    <t>февраля</t>
  </si>
  <si>
    <t>за  февраль 2017 г.</t>
  </si>
  <si>
    <t>ост.на 01.03</t>
  </si>
  <si>
    <t>смена ламп дрл (2шт) п-д3</t>
  </si>
  <si>
    <t>лампа дор</t>
  </si>
  <si>
    <t>2шт</t>
  </si>
  <si>
    <t>азн-25</t>
  </si>
  <si>
    <t>вн</t>
  </si>
  <si>
    <t>4шт</t>
  </si>
  <si>
    <t>ремонт эл. щита со сменой автомата (1шт) ввод щит</t>
  </si>
  <si>
    <t xml:space="preserve">смена ламп (6шт) </t>
  </si>
  <si>
    <t>лампа</t>
  </si>
  <si>
    <t>6шт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</si>
</sst>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ill="1" applyBorder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="90" zoomScaleNormal="90" zoomScalePageLayoutView="0" workbookViewId="0" topLeftCell="A22">
      <selection activeCell="K47" sqref="K47:M53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2</v>
      </c>
      <c r="K1" t="s">
        <v>66</v>
      </c>
    </row>
    <row r="2" spans="1:11" ht="12.75">
      <c r="A2" t="s">
        <v>86</v>
      </c>
      <c r="K2" s="5" t="s">
        <v>131</v>
      </c>
    </row>
    <row r="3" spans="1:13" ht="12.75">
      <c r="A3" t="s">
        <v>87</v>
      </c>
      <c r="J3" s="14" t="s">
        <v>35</v>
      </c>
      <c r="K3" s="58" t="s">
        <v>60</v>
      </c>
      <c r="L3" s="22" t="s">
        <v>38</v>
      </c>
      <c r="M3" s="22" t="s">
        <v>41</v>
      </c>
    </row>
    <row r="4" spans="5:13" ht="12.75">
      <c r="E4" s="8">
        <v>28</v>
      </c>
      <c r="F4" s="8" t="s">
        <v>130</v>
      </c>
      <c r="G4" s="8" t="s">
        <v>129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0</v>
      </c>
      <c r="M6" s="48">
        <f>L6*114.3*1.202</f>
        <v>0</v>
      </c>
    </row>
    <row r="7" spans="10:13" ht="12.75">
      <c r="J7" s="14">
        <v>2</v>
      </c>
      <c r="K7" s="14" t="s">
        <v>43</v>
      </c>
      <c r="L7" s="14"/>
      <c r="M7" s="48">
        <f aca="true" t="shared" si="0" ref="M7:M19">L7*114.3*1.202</f>
        <v>0</v>
      </c>
    </row>
    <row r="8" spans="1:13" ht="12.75">
      <c r="A8" t="s">
        <v>91</v>
      </c>
      <c r="J8" s="15"/>
      <c r="K8" s="15" t="s">
        <v>44</v>
      </c>
      <c r="L8" s="21"/>
      <c r="M8" s="48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3.73</v>
      </c>
      <c r="M11" s="48">
        <f t="shared" si="0"/>
        <v>512.459478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8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3.73</v>
      </c>
      <c r="M13" s="48">
        <f t="shared" si="0"/>
        <v>512.459478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12.5</v>
      </c>
      <c r="M17" s="48">
        <f t="shared" si="0"/>
        <v>1717.3574999999998</v>
      </c>
    </row>
    <row r="18" spans="1:13" ht="12.75">
      <c r="A18" t="s">
        <v>101</v>
      </c>
      <c r="J18" s="15" t="s">
        <v>55</v>
      </c>
      <c r="K18" s="26" t="s">
        <v>54</v>
      </c>
      <c r="L18" s="21">
        <v>2.25</v>
      </c>
      <c r="M18" s="48">
        <f t="shared" si="0"/>
        <v>309.12435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8">
        <f t="shared" si="0"/>
        <v>68.6943</v>
      </c>
    </row>
    <row r="20" spans="1:13" ht="12.75">
      <c r="A20" t="s">
        <v>128</v>
      </c>
      <c r="J20" s="20"/>
      <c r="K20" s="27" t="s">
        <v>57</v>
      </c>
      <c r="L20" s="28">
        <f>SUM(L6:L19)</f>
        <v>22.71</v>
      </c>
      <c r="M20" s="33">
        <f>SUM(M6:M19)</f>
        <v>3120.0951059999998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133</v>
      </c>
      <c r="L24" s="25">
        <f>0.02*13.1</f>
        <v>0.262</v>
      </c>
      <c r="M24" s="32">
        <f aca="true" t="shared" si="1" ref="M24:M38">L24*114.3*1.202*1.15</f>
        <v>41.39518518</v>
      </c>
    </row>
    <row r="25" spans="1:13" ht="12.75">
      <c r="A25" t="s">
        <v>107</v>
      </c>
      <c r="J25" s="20">
        <v>2</v>
      </c>
      <c r="K25" s="20" t="s">
        <v>139</v>
      </c>
      <c r="L25" s="48">
        <v>4.83</v>
      </c>
      <c r="M25" s="32">
        <f t="shared" si="1"/>
        <v>763.1249786999998</v>
      </c>
    </row>
    <row r="26" spans="1:13" ht="12.75">
      <c r="A26" t="s">
        <v>108</v>
      </c>
      <c r="J26" s="20">
        <v>3</v>
      </c>
      <c r="K26" s="20" t="s">
        <v>140</v>
      </c>
      <c r="L26" s="48">
        <f>0.06*7.1</f>
        <v>0.426</v>
      </c>
      <c r="M26" s="32">
        <f t="shared" si="1"/>
        <v>67.30667514</v>
      </c>
    </row>
    <row r="27" spans="1:13" ht="12.75">
      <c r="A27" s="55" t="s">
        <v>109</v>
      </c>
      <c r="B27" s="55"/>
      <c r="C27" s="55"/>
      <c r="D27" s="55"/>
      <c r="E27" s="55"/>
      <c r="F27" s="55"/>
      <c r="G27" s="55"/>
      <c r="J27" s="20">
        <v>4</v>
      </c>
      <c r="K27" s="20"/>
      <c r="L27" s="42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42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3474</v>
      </c>
      <c r="F32" t="s">
        <v>65</v>
      </c>
      <c r="J32" s="20">
        <v>9</v>
      </c>
      <c r="K32" s="41"/>
      <c r="L32" s="25"/>
      <c r="M32" s="32">
        <f t="shared" si="1"/>
        <v>0</v>
      </c>
    </row>
    <row r="33" spans="1:13" ht="12.75">
      <c r="A33" t="s">
        <v>2</v>
      </c>
      <c r="E33">
        <v>945.6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480</v>
      </c>
      <c r="F35" t="s">
        <v>65</v>
      </c>
      <c r="J35" s="20">
        <v>12</v>
      </c>
      <c r="K35" s="47"/>
      <c r="L35" s="25"/>
      <c r="M35" s="32">
        <f t="shared" si="1"/>
        <v>0</v>
      </c>
    </row>
    <row r="36" spans="10:13" ht="12.75">
      <c r="J36" s="20">
        <v>13</v>
      </c>
      <c r="K36" s="47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47"/>
      <c r="L37" s="25"/>
      <c r="M37" s="32">
        <f t="shared" si="1"/>
        <v>0</v>
      </c>
    </row>
    <row r="38" spans="10:13" ht="12.75">
      <c r="J38" s="20">
        <v>15</v>
      </c>
      <c r="K38" s="47"/>
      <c r="L38" s="25"/>
      <c r="M38" s="32">
        <f t="shared" si="1"/>
        <v>0</v>
      </c>
    </row>
    <row r="39" spans="1:13" ht="12.75">
      <c r="A39" s="2" t="s">
        <v>6</v>
      </c>
      <c r="F39" s="11">
        <v>55310.87</v>
      </c>
      <c r="J39" s="20"/>
      <c r="K39" s="29" t="s">
        <v>57</v>
      </c>
      <c r="L39" s="28">
        <f>SUM(L24:L37)</f>
        <v>5.518000000000001</v>
      </c>
      <c r="M39" s="33">
        <f>SUM(M24:M38)</f>
        <v>871.8268390199999</v>
      </c>
    </row>
    <row r="40" spans="1:11" ht="12.75">
      <c r="A40" t="s">
        <v>7</v>
      </c>
      <c r="F40" s="5">
        <v>52358.15</v>
      </c>
      <c r="K40" s="1" t="s">
        <v>61</v>
      </c>
    </row>
    <row r="41" spans="2:13" ht="12.75">
      <c r="B41" t="s">
        <v>8</v>
      </c>
      <c r="F41" s="9">
        <f>F40/F39</f>
        <v>0.9466159183538425</v>
      </c>
      <c r="J41" s="22" t="s">
        <v>35</v>
      </c>
      <c r="K41" s="22"/>
      <c r="L41" s="22" t="s">
        <v>62</v>
      </c>
      <c r="M41" s="22" t="s">
        <v>41</v>
      </c>
    </row>
    <row r="42" spans="1:13" ht="12.75">
      <c r="A42" t="s">
        <v>127</v>
      </c>
      <c r="F42" s="5">
        <f>250+400+400+250</f>
        <v>1300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53658.15</v>
      </c>
      <c r="J43" s="20">
        <v>1</v>
      </c>
      <c r="K43" s="20" t="s">
        <v>134</v>
      </c>
      <c r="L43" s="25" t="s">
        <v>135</v>
      </c>
      <c r="M43" s="25">
        <f>2*165.88</f>
        <v>331.76</v>
      </c>
    </row>
    <row r="44" spans="10:13" ht="12.75">
      <c r="J44" s="20">
        <v>2</v>
      </c>
      <c r="K44" s="20" t="s">
        <v>136</v>
      </c>
      <c r="L44" s="25" t="s">
        <v>135</v>
      </c>
      <c r="M44" s="25">
        <f>2*140</f>
        <v>280</v>
      </c>
    </row>
    <row r="45" spans="2:13" ht="12.75">
      <c r="B45" s="1" t="s">
        <v>10</v>
      </c>
      <c r="C45" s="1"/>
      <c r="J45" s="20">
        <v>3</v>
      </c>
      <c r="K45" s="20" t="s">
        <v>137</v>
      </c>
      <c r="L45" s="25" t="s">
        <v>138</v>
      </c>
      <c r="M45" s="25">
        <f>4*122.06</f>
        <v>488.24</v>
      </c>
    </row>
    <row r="46" spans="10:13" ht="12.75">
      <c r="J46" s="20">
        <v>4</v>
      </c>
      <c r="K46" s="20" t="s">
        <v>141</v>
      </c>
      <c r="L46" s="25" t="s">
        <v>142</v>
      </c>
      <c r="M46" s="25">
        <f>6*13.3</f>
        <v>79.80000000000001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5</v>
      </c>
      <c r="K47" s="20"/>
      <c r="L47" s="25"/>
      <c r="M47" s="25"/>
    </row>
    <row r="48" spans="1:13" ht="12.75">
      <c r="A48" t="s">
        <v>12</v>
      </c>
      <c r="F48" s="11">
        <v>5203.46</v>
      </c>
      <c r="J48" s="20">
        <v>6</v>
      </c>
      <c r="K48" s="20"/>
      <c r="L48" s="25"/>
      <c r="M48" s="25"/>
    </row>
    <row r="49" spans="1:13" ht="12.75">
      <c r="A49" s="6" t="s">
        <v>15</v>
      </c>
      <c r="F49" s="5">
        <f>(2400+440)*1.202</f>
        <v>3413.68</v>
      </c>
      <c r="J49" s="20">
        <v>7</v>
      </c>
      <c r="K49" s="20"/>
      <c r="L49" s="25"/>
      <c r="M49" s="25"/>
    </row>
    <row r="50" spans="1:13" ht="12.75">
      <c r="A50" s="6" t="s">
        <v>83</v>
      </c>
      <c r="E50" s="5">
        <v>0</v>
      </c>
      <c r="F50" s="5">
        <f>E50*E32</f>
        <v>0</v>
      </c>
      <c r="J50" s="20">
        <v>8</v>
      </c>
      <c r="K50" s="20"/>
      <c r="L50" s="25"/>
      <c r="M50" s="25"/>
    </row>
    <row r="51" spans="1:13" ht="12.75">
      <c r="A51" s="4" t="s">
        <v>33</v>
      </c>
      <c r="F51" s="31">
        <f>F48+F49+F50</f>
        <v>8617.14</v>
      </c>
      <c r="J51" s="20">
        <v>9</v>
      </c>
      <c r="K51" s="20"/>
      <c r="L51" s="25"/>
      <c r="M51" s="25"/>
    </row>
    <row r="52" spans="1:13" ht="12.75">
      <c r="A52" s="4" t="s">
        <v>16</v>
      </c>
      <c r="J52" s="20">
        <v>10</v>
      </c>
      <c r="K52" s="20"/>
      <c r="L52" s="25"/>
      <c r="M52" s="25"/>
    </row>
    <row r="53" spans="1:13" ht="12.75">
      <c r="A53" t="s">
        <v>74</v>
      </c>
      <c r="C53" s="13"/>
      <c r="D53" s="46">
        <v>1.78</v>
      </c>
      <c r="E53" s="13" t="s">
        <v>14</v>
      </c>
      <c r="F53" s="11">
        <f>E32*D53</f>
        <v>6183.72</v>
      </c>
      <c r="J53" s="20">
        <v>11</v>
      </c>
      <c r="K53" s="20"/>
      <c r="L53" s="25"/>
      <c r="M53" s="25"/>
    </row>
    <row r="54" spans="1:13" ht="12.75">
      <c r="A54" t="s">
        <v>78</v>
      </c>
      <c r="B54">
        <v>945.6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12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6183.72</v>
      </c>
      <c r="J55" s="20">
        <v>13</v>
      </c>
      <c r="K55" s="20"/>
      <c r="L55" s="25"/>
      <c r="M55" s="25"/>
    </row>
    <row r="56" spans="1:13" ht="12.75">
      <c r="A56" s="4" t="s">
        <v>18</v>
      </c>
      <c r="B56" s="4"/>
      <c r="J56" s="20">
        <v>14</v>
      </c>
      <c r="K56" s="20"/>
      <c r="L56" s="25"/>
      <c r="M56" s="25"/>
    </row>
    <row r="57" spans="1:13" ht="12.75">
      <c r="A57" t="s">
        <v>19</v>
      </c>
      <c r="C57">
        <v>150190</v>
      </c>
      <c r="D57">
        <v>228935.4</v>
      </c>
      <c r="E57">
        <v>3474</v>
      </c>
      <c r="F57" s="34">
        <f>C57/D57*E57</f>
        <v>2279.071126614757</v>
      </c>
      <c r="J57" s="20">
        <v>15</v>
      </c>
      <c r="K57" s="20"/>
      <c r="L57" s="25"/>
      <c r="M57" s="25"/>
    </row>
    <row r="58" spans="1:13" ht="12.75">
      <c r="A58" t="s">
        <v>20</v>
      </c>
      <c r="F58" s="34">
        <f>M20</f>
        <v>3120.0951059999998</v>
      </c>
      <c r="J58" s="20">
        <v>16</v>
      </c>
      <c r="K58" s="20"/>
      <c r="L58" s="25"/>
      <c r="M58" s="25"/>
    </row>
    <row r="59" spans="1:13" ht="12.75">
      <c r="A59" t="s">
        <v>21</v>
      </c>
      <c r="F59" s="11">
        <f>M39</f>
        <v>871.8268390199999</v>
      </c>
      <c r="J59" s="20">
        <v>17</v>
      </c>
      <c r="K59" s="20"/>
      <c r="L59" s="25"/>
      <c r="M59" s="25"/>
    </row>
    <row r="60" spans="1:13" ht="12.75">
      <c r="A60" t="s">
        <v>71</v>
      </c>
      <c r="F60" s="5">
        <v>0</v>
      </c>
      <c r="J60" s="20"/>
      <c r="K60" s="20"/>
      <c r="L60" s="30" t="s">
        <v>64</v>
      </c>
      <c r="M60" s="33">
        <f>SUM(M43:M59)</f>
        <v>1179.8</v>
      </c>
    </row>
    <row r="61" spans="1:6" ht="12.75">
      <c r="A61" t="s">
        <v>22</v>
      </c>
      <c r="F61" s="11">
        <f>M60</f>
        <v>1179.8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3474</v>
      </c>
      <c r="C64" t="s">
        <v>13</v>
      </c>
      <c r="D64" s="11">
        <v>0.24</v>
      </c>
      <c r="E64" t="s">
        <v>14</v>
      </c>
      <c r="F64" s="11">
        <f>B64*D64</f>
        <v>833.76</v>
      </c>
    </row>
    <row r="65" spans="1:6" ht="12.75">
      <c r="A65" s="53" t="s">
        <v>82</v>
      </c>
      <c r="B65" s="53"/>
      <c r="C65" s="53"/>
      <c r="D65" s="54"/>
      <c r="E65" s="53"/>
      <c r="F65" s="54">
        <v>0</v>
      </c>
    </row>
    <row r="66" spans="1:6" ht="12.75">
      <c r="A66" s="53" t="s">
        <v>84</v>
      </c>
      <c r="B66" s="53"/>
      <c r="C66" s="53"/>
      <c r="D66" s="54">
        <v>0</v>
      </c>
      <c r="E66" s="53"/>
      <c r="F66" s="54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8284.553071634757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3474</v>
      </c>
      <c r="C69" t="s">
        <v>65</v>
      </c>
      <c r="D69" s="5">
        <v>0.27</v>
      </c>
      <c r="E69" t="s">
        <v>14</v>
      </c>
      <c r="F69" s="11">
        <f>B69*D69</f>
        <v>937.98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3474</v>
      </c>
      <c r="C72" t="s">
        <v>13</v>
      </c>
      <c r="D72" s="11">
        <v>0.88</v>
      </c>
      <c r="E72" t="s">
        <v>14</v>
      </c>
      <c r="F72" s="11">
        <f>B72*D72</f>
        <v>3057.12</v>
      </c>
    </row>
    <row r="73" spans="1:6" ht="12.75">
      <c r="A73" s="4" t="s">
        <v>29</v>
      </c>
      <c r="F73" s="31">
        <f>F69+F72</f>
        <v>3995.1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3474</v>
      </c>
      <c r="C76" t="s">
        <v>13</v>
      </c>
      <c r="D76" s="11">
        <v>1.9</v>
      </c>
      <c r="E76" t="s">
        <v>14</v>
      </c>
      <c r="F76" s="11">
        <f>B76*D76</f>
        <v>6600.599999999999</v>
      </c>
    </row>
    <row r="77" spans="1:6" ht="12.75">
      <c r="A77" s="4" t="s">
        <v>31</v>
      </c>
      <c r="F77" s="8">
        <f>SUM(F76)</f>
        <v>6600.599999999999</v>
      </c>
    </row>
    <row r="78" spans="1:6" ht="12.75">
      <c r="A78" s="49" t="s">
        <v>77</v>
      </c>
      <c r="B78" s="50"/>
      <c r="C78" s="50"/>
      <c r="D78" s="51">
        <v>0</v>
      </c>
      <c r="E78" s="50"/>
      <c r="F78" s="52">
        <f>D78*E32</f>
        <v>0</v>
      </c>
    </row>
    <row r="79" spans="1:6" ht="12.75">
      <c r="A79" s="1" t="s">
        <v>32</v>
      </c>
      <c r="B79" s="1"/>
      <c r="F79" s="31">
        <f>F51+F55+F67+F73+F77+F78</f>
        <v>33681.113071634754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1953.5045581548156</v>
      </c>
    </row>
    <row r="81" spans="1:9" ht="15">
      <c r="A81" s="12" t="s">
        <v>34</v>
      </c>
      <c r="B81" s="12"/>
      <c r="C81" s="12"/>
      <c r="D81" s="12"/>
      <c r="E81" s="12"/>
      <c r="F81" s="43">
        <f>F79+F80</f>
        <v>35634.61762978957</v>
      </c>
      <c r="I81" s="7"/>
    </row>
    <row r="82" spans="2:6" ht="12.75">
      <c r="B82" s="36" t="s">
        <v>67</v>
      </c>
      <c r="C82" s="37" t="s">
        <v>68</v>
      </c>
      <c r="D82" s="22" t="s">
        <v>69</v>
      </c>
      <c r="E82" s="22" t="s">
        <v>70</v>
      </c>
      <c r="F82" s="40" t="s">
        <v>132</v>
      </c>
    </row>
    <row r="83" spans="1:6" ht="12.75">
      <c r="A83" s="13"/>
      <c r="B83" s="38">
        <v>42767</v>
      </c>
      <c r="C83" s="39">
        <v>-281351</v>
      </c>
      <c r="D83" s="44">
        <f>F43</f>
        <v>53658.15</v>
      </c>
      <c r="E83" s="44">
        <f>F81</f>
        <v>35634.61762978957</v>
      </c>
      <c r="F83" s="45">
        <f>C83+D83-E83</f>
        <v>-263327.4676297896</v>
      </c>
    </row>
    <row r="85" spans="1:6" ht="13.5" thickBot="1">
      <c r="A85" t="s">
        <v>112</v>
      </c>
      <c r="C85" s="56">
        <v>42767</v>
      </c>
      <c r="D85" s="8" t="s">
        <v>113</v>
      </c>
      <c r="E85" s="56">
        <v>42794</v>
      </c>
      <c r="F85" t="s">
        <v>114</v>
      </c>
    </row>
    <row r="86" spans="1:7" ht="13.5" thickBot="1">
      <c r="A86" t="s">
        <v>115</v>
      </c>
      <c r="F86" s="57">
        <f>E83</f>
        <v>35634.61762978957</v>
      </c>
      <c r="G86" t="s">
        <v>14</v>
      </c>
    </row>
    <row r="87" ht="12.75">
      <c r="A87" t="s">
        <v>116</v>
      </c>
    </row>
    <row r="88" ht="12.75">
      <c r="A88" t="s">
        <v>117</v>
      </c>
    </row>
    <row r="89" ht="12.75">
      <c r="A89" t="s">
        <v>118</v>
      </c>
    </row>
    <row r="90" ht="12.75">
      <c r="A90" t="s">
        <v>119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5" ht="12.75">
      <c r="B95" t="s">
        <v>123</v>
      </c>
    </row>
    <row r="97" ht="12.75">
      <c r="A97" t="s">
        <v>124</v>
      </c>
    </row>
    <row r="100" ht="12.75">
      <c r="A100" t="s">
        <v>125</v>
      </c>
    </row>
    <row r="102" ht="12.75">
      <c r="A102" t="s">
        <v>126</v>
      </c>
    </row>
    <row r="104" spans="7:8" ht="12.75">
      <c r="G104" s="7"/>
      <c r="H104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2017-01-21T08:25:47Z</cp:lastPrinted>
  <dcterms:created xsi:type="dcterms:W3CDTF">2008-08-18T07:30:19Z</dcterms:created>
  <dcterms:modified xsi:type="dcterms:W3CDTF">2017-06-21T13:39:44Z</dcterms:modified>
  <cp:category/>
  <cp:version/>
  <cp:contentType/>
  <cp:contentStatus/>
</cp:coreProperties>
</file>