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<sst xmlns="http://schemas.openxmlformats.org/spreadsheetml/2006/main" count="159" uniqueCount="136">
  <si>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</si>
  <si>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</si>
  <si>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</si>
  <si>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</si>
  <si>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</si>
  <si>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</si>
  <si>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</si>
  <si>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</si>
  <si>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</si>
  <si>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</si>
  <si>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</si>
  <si>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</si>
  <si>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</si>
  <si>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</si>
  <si>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</si>
  <si>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</si>
  <si>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</si>
  <si>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</si>
  <si>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</si>
  <si>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</si>
  <si>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</si>
  <si>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</si>
  <si>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</si>
  <si>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</si>
  <si>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</si>
  <si>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</si>
  <si>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</si>
  <si>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</si>
  <si>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</si>
  <si>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</si>
  <si>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</si>
  <si>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</si>
  <si>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</si>
  <si>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</si>
  <si>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</si>
  <si>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</si>
  <si>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</si>
  <si>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</si>
  <si>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</si>
  <si>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</si>
  <si>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</si>
  <si>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</si>
  <si>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</si>
  <si>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</si>
  <si>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</si>
  <si>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</si>
  <si>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</si>
  <si>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</si>
  <si>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</si>
  <si>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</si>
  <si>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</si>
  <si>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</si>
  <si>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</si>
  <si>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</si>
  <si>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</si>
  <si>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</si>
  <si>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</si>
  <si>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</si>
  <si>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</si>
  <si>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</si>
  <si>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</si>
  <si>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</si>
  <si>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</si>
  <si>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</si>
  <si>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</si>
  <si>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</si>
  <si>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</si>
  <si>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</si>
  <si>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</si>
  <si>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</si>
  <si>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</si>
  <si>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</si>
  <si>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</si>
  <si>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</si>
  <si>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</si>
  <si>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</si>
  <si>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</si>
  <si>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</si>
  <si>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</si>
  <si>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</si>
  <si>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</si>
  <si>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</si>
  <si>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</si>
  <si>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</si>
  <si>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</si>
  <si>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</si>
  <si>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</si>
  <si>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</si>
  <si>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</si>
  <si>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</si>
  <si>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</si>
  <si>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</si>
  <si>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</si>
  <si>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</si>
  <si>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</si>
  <si>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</si>
  <si>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</si>
  <si>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</si>
  <si>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</si>
  <si>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</si>
  <si>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</si>
  <si>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</si>
  <si>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</si>
  <si>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</si>
  <si>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</si>
  <si>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</si>
  <si>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</si>
  <si>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</si>
  <si>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</si>
  <si>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</si>
  <si>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</si>
  <si>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18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</si>
  <si>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</si>
  <si>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</si>
  <si>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</si>
  <si>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</si>
  <si>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</si>
  <si>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</si>
  <si>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</si>
  <si>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</si>
  <si>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</si>
  <si>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</si>
  <si>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</si>
  <si>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</si>
  <si>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</si>
  <si>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</si>
  <si>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</si>
  <si>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(Спарк,ростелеком.комстар)</t>
  </si>
  <si>
    <t>директора: Падуна Э.В. Действующего на основании _Устава__________________</t>
  </si>
  <si>
    <t>января</t>
  </si>
  <si>
    <t>2017 г.</t>
  </si>
  <si>
    <t>за  январь 2017 г.</t>
  </si>
  <si>
    <t>ост.на 01.02</t>
  </si>
  <si>
    <t xml:space="preserve">смена ламп (9шт) </t>
  </si>
  <si>
    <t>лампа</t>
  </si>
  <si>
    <t>9шт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</si>
</sst>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5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90" zoomScaleNormal="90" zoomScalePageLayoutView="0" workbookViewId="0" topLeftCell="A22">
      <selection activeCell="M43" sqref="M43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6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1</v>
      </c>
      <c r="K1" t="s">
        <v>67</v>
      </c>
    </row>
    <row r="2" spans="1:11" ht="12.75">
      <c r="A2" t="s">
        <v>86</v>
      </c>
      <c r="K2" s="5" t="s">
        <v>131</v>
      </c>
    </row>
    <row r="3" spans="1:13" ht="12.75">
      <c r="A3" t="s">
        <v>87</v>
      </c>
      <c r="J3" s="14" t="s">
        <v>36</v>
      </c>
      <c r="K3" s="57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129</v>
      </c>
      <c r="G4" s="8" t="s">
        <v>130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88</v>
      </c>
      <c r="J5" s="15"/>
      <c r="K5" s="15"/>
      <c r="L5" s="21" t="s">
        <v>41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34">
        <f>L6*114.3*1.202</f>
        <v>0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L7*114.3*1.202</f>
        <v>0</v>
      </c>
    </row>
    <row r="8" spans="1:13" ht="12.75">
      <c r="A8" t="s">
        <v>91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3.72</v>
      </c>
      <c r="M11" s="34">
        <f t="shared" si="0"/>
        <v>511.085592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3.72</v>
      </c>
      <c r="M13" s="34">
        <f t="shared" si="0"/>
        <v>511.085592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34">
        <f t="shared" si="0"/>
        <v>0</v>
      </c>
    </row>
    <row r="15" spans="5:13" ht="12.75">
      <c r="E15" t="s">
        <v>98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34">
        <f t="shared" si="0"/>
        <v>0</v>
      </c>
    </row>
    <row r="17" spans="5:13" ht="12.75">
      <c r="E17" t="s">
        <v>100</v>
      </c>
      <c r="J17" s="15" t="s">
        <v>54</v>
      </c>
      <c r="K17" s="26" t="s">
        <v>82</v>
      </c>
      <c r="L17" s="21">
        <v>12.5</v>
      </c>
      <c r="M17" s="34">
        <f t="shared" si="0"/>
        <v>1717.3574999999998</v>
      </c>
    </row>
    <row r="18" spans="1:13" ht="12.75">
      <c r="A18" t="s">
        <v>101</v>
      </c>
      <c r="J18" s="15" t="s">
        <v>56</v>
      </c>
      <c r="K18" s="26" t="s">
        <v>55</v>
      </c>
      <c r="L18" s="21">
        <v>2.25</v>
      </c>
      <c r="M18" s="34">
        <f t="shared" si="0"/>
        <v>309.12435</v>
      </c>
    </row>
    <row r="19" spans="1:13" ht="12.75">
      <c r="A19" t="s">
        <v>102</v>
      </c>
      <c r="J19" s="16" t="s">
        <v>81</v>
      </c>
      <c r="K19" s="18" t="s">
        <v>57</v>
      </c>
      <c r="L19" s="23">
        <v>0.5</v>
      </c>
      <c r="M19" s="34">
        <f t="shared" si="0"/>
        <v>68.6943</v>
      </c>
    </row>
    <row r="20" spans="1:13" ht="12.75">
      <c r="A20" t="s">
        <v>128</v>
      </c>
      <c r="J20" s="20"/>
      <c r="K20" s="27" t="s">
        <v>58</v>
      </c>
      <c r="L20" s="28">
        <f>SUM(L6:L19)</f>
        <v>22.69</v>
      </c>
      <c r="M20" s="33">
        <f>SUM(M6:M19)</f>
        <v>3117.347334</v>
      </c>
    </row>
    <row r="21" spans="1:11" ht="12.75">
      <c r="A21" t="s">
        <v>103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0">
        <v>1</v>
      </c>
      <c r="K24" s="20" t="s">
        <v>133</v>
      </c>
      <c r="L24" s="34">
        <f>0.09*7.1</f>
        <v>0.6389999999999999</v>
      </c>
      <c r="M24" s="32">
        <f>L24*114.3*1.202*1.15</f>
        <v>100.96001270999997</v>
      </c>
    </row>
    <row r="25" spans="1:13" ht="12.75">
      <c r="A25" t="s">
        <v>107</v>
      </c>
      <c r="J25" s="20">
        <v>2</v>
      </c>
      <c r="K25" s="20"/>
      <c r="L25" s="34"/>
      <c r="M25" s="32">
        <f>L25*114.3*1.202*1.15</f>
        <v>0</v>
      </c>
    </row>
    <row r="26" spans="1:13" ht="12.75">
      <c r="A26" t="s">
        <v>108</v>
      </c>
      <c r="J26" s="20">
        <v>3</v>
      </c>
      <c r="K26" s="20"/>
      <c r="L26" s="48"/>
      <c r="M26" s="32">
        <f>L26*114.3*1.202*1.15</f>
        <v>0</v>
      </c>
    </row>
    <row r="27" spans="1:13" ht="12.75">
      <c r="A27" s="54" t="s">
        <v>109</v>
      </c>
      <c r="B27" s="54"/>
      <c r="C27" s="54"/>
      <c r="D27" s="54"/>
      <c r="E27" s="54"/>
      <c r="F27" s="54"/>
      <c r="G27" s="54"/>
      <c r="J27" s="20">
        <v>4</v>
      </c>
      <c r="K27" s="47"/>
      <c r="L27" s="34"/>
      <c r="M27" s="32">
        <f aca="true" t="shared" si="1" ref="M27:M37">L27*114.3*1.202*1.15</f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34"/>
      <c r="M28" s="32">
        <f t="shared" si="1"/>
        <v>0</v>
      </c>
    </row>
    <row r="29" spans="10:13" ht="12.75">
      <c r="J29" s="20">
        <v>6</v>
      </c>
      <c r="K29" s="20"/>
      <c r="L29" s="34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34"/>
      <c r="M30" s="32">
        <f t="shared" si="1"/>
        <v>0</v>
      </c>
    </row>
    <row r="31" spans="10:13" ht="12.75">
      <c r="J31" s="20">
        <v>8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3465.6</v>
      </c>
      <c r="F32" t="s">
        <v>66</v>
      </c>
      <c r="J32" s="20">
        <v>9</v>
      </c>
      <c r="K32" s="47"/>
      <c r="L32" s="48"/>
      <c r="M32" s="32">
        <f t="shared" si="1"/>
        <v>0</v>
      </c>
    </row>
    <row r="33" spans="1:13" ht="12.75">
      <c r="A33" t="s">
        <v>2</v>
      </c>
      <c r="E33">
        <v>929</v>
      </c>
      <c r="F33" t="s">
        <v>66</v>
      </c>
      <c r="J33" s="20">
        <v>10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500</v>
      </c>
      <c r="F35" t="s">
        <v>66</v>
      </c>
      <c r="J35" s="20">
        <v>12</v>
      </c>
      <c r="K35" s="20"/>
      <c r="L35" s="34"/>
      <c r="M35" s="32">
        <f t="shared" si="1"/>
        <v>0</v>
      </c>
    </row>
    <row r="36" spans="10:13" ht="12.75">
      <c r="J36" s="20">
        <v>13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34"/>
      <c r="M37" s="32">
        <f t="shared" si="1"/>
        <v>0</v>
      </c>
    </row>
    <row r="38" spans="10:13" ht="12.75">
      <c r="J38" s="20"/>
      <c r="K38" s="29" t="s">
        <v>58</v>
      </c>
      <c r="L38" s="33">
        <f>SUM(L24:L37)</f>
        <v>0.6389999999999999</v>
      </c>
      <c r="M38" s="33">
        <f>SUM(M24:M37)</f>
        <v>100.96001270999997</v>
      </c>
    </row>
    <row r="39" spans="1:11" ht="12.75">
      <c r="A39" s="2" t="s">
        <v>6</v>
      </c>
      <c r="F39" s="11">
        <v>53266.93</v>
      </c>
      <c r="K39" s="1" t="s">
        <v>62</v>
      </c>
    </row>
    <row r="40" spans="1:13" ht="12.75">
      <c r="A40" t="s">
        <v>7</v>
      </c>
      <c r="F40" s="5">
        <v>36827.75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0.6913811252122095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127</v>
      </c>
      <c r="F42" s="5">
        <f>250+400+250</f>
        <v>900</v>
      </c>
      <c r="J42" s="20">
        <v>1</v>
      </c>
      <c r="K42" s="20" t="s">
        <v>134</v>
      </c>
      <c r="L42" s="25" t="s">
        <v>135</v>
      </c>
      <c r="M42" s="34">
        <f>9*13.3</f>
        <v>119.7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37727.75</v>
      </c>
      <c r="J43" s="20">
        <v>2</v>
      </c>
      <c r="K43" s="20"/>
      <c r="L43" s="25"/>
      <c r="M43" s="25"/>
    </row>
    <row r="44" spans="10:13" ht="12.75">
      <c r="J44" s="20">
        <v>3</v>
      </c>
      <c r="K44" s="20"/>
      <c r="L44" s="25"/>
      <c r="M44" s="34"/>
    </row>
    <row r="45" spans="2:13" ht="12.75">
      <c r="B45" s="1" t="s">
        <v>10</v>
      </c>
      <c r="C45" s="1"/>
      <c r="J45" s="20">
        <v>4</v>
      </c>
      <c r="K45" s="20"/>
      <c r="L45" s="25"/>
      <c r="M45" s="25"/>
    </row>
    <row r="46" spans="10:13" ht="12.75">
      <c r="J46" s="20">
        <v>5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v>4777.95</v>
      </c>
      <c r="J48" s="20">
        <v>7</v>
      </c>
      <c r="K48" s="20"/>
      <c r="L48" s="25"/>
      <c r="M48" s="25"/>
    </row>
    <row r="49" spans="1:13" ht="12.75">
      <c r="A49" s="6" t="s">
        <v>15</v>
      </c>
      <c r="F49" s="5">
        <f>(2400+100)*1.202</f>
        <v>3005</v>
      </c>
      <c r="J49" s="20">
        <v>8</v>
      </c>
      <c r="K49" s="20"/>
      <c r="L49" s="25"/>
      <c r="M49" s="25"/>
    </row>
    <row r="50" spans="1:13" ht="12.75">
      <c r="A50" s="6" t="s">
        <v>83</v>
      </c>
      <c r="E50" s="5">
        <v>0</v>
      </c>
      <c r="F50" s="11">
        <f>E50*E32</f>
        <v>0</v>
      </c>
      <c r="J50" s="20">
        <v>9</v>
      </c>
      <c r="K50" s="20"/>
      <c r="L50" s="25"/>
      <c r="M50" s="25"/>
    </row>
    <row r="51" spans="1:13" ht="12.75">
      <c r="A51" s="4" t="s">
        <v>34</v>
      </c>
      <c r="F51" s="31">
        <f>F48+F49+F50</f>
        <v>7782.95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D53" s="5">
        <v>1.98</v>
      </c>
      <c r="E53" t="s">
        <v>14</v>
      </c>
      <c r="F53" s="11">
        <f>E32*D53</f>
        <v>6861.888</v>
      </c>
      <c r="J53" s="20">
        <v>12</v>
      </c>
      <c r="K53" s="20"/>
      <c r="L53" s="25"/>
      <c r="M53" s="25"/>
    </row>
    <row r="54" spans="1:13" ht="12.75">
      <c r="A54" t="s">
        <v>79</v>
      </c>
      <c r="B54">
        <v>1287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6861.888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52">
        <v>165278</v>
      </c>
      <c r="D57">
        <v>228935.4</v>
      </c>
      <c r="E57">
        <v>3465.6</v>
      </c>
      <c r="F57" s="35">
        <f>C57/D57*E57</f>
        <v>2501.9609758910156</v>
      </c>
      <c r="J57" s="20">
        <v>16</v>
      </c>
      <c r="K57" s="20"/>
      <c r="L57" s="25"/>
      <c r="M57" s="25"/>
    </row>
    <row r="58" spans="1:13" ht="12.75">
      <c r="A58" t="s">
        <v>20</v>
      </c>
      <c r="F58" s="35">
        <f>M20</f>
        <v>3117.347334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100.96001270999997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v>721.2</v>
      </c>
      <c r="J60" s="20"/>
      <c r="K60" s="20"/>
      <c r="L60" s="30" t="s">
        <v>65</v>
      </c>
      <c r="M60" s="33">
        <f>SUM(M42:M59)</f>
        <v>119.7</v>
      </c>
    </row>
    <row r="61" spans="1:6" ht="12.75">
      <c r="A61" t="s">
        <v>22</v>
      </c>
      <c r="F61" s="11">
        <f>M60</f>
        <v>119.7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3465.6</v>
      </c>
      <c r="C64" t="s">
        <v>13</v>
      </c>
      <c r="D64" s="11">
        <v>0.26</v>
      </c>
      <c r="E64" t="s">
        <v>14</v>
      </c>
      <c r="F64" s="11">
        <f>B64*D64</f>
        <v>901.056</v>
      </c>
    </row>
    <row r="65" spans="1:6" ht="12.75">
      <c r="A65" s="52" t="s">
        <v>75</v>
      </c>
      <c r="B65" s="52"/>
      <c r="C65" s="52"/>
      <c r="D65" s="53"/>
      <c r="E65" s="52"/>
      <c r="F65" s="53">
        <v>0</v>
      </c>
    </row>
    <row r="66" spans="1:6" ht="12.75">
      <c r="A66" s="52" t="s">
        <v>84</v>
      </c>
      <c r="B66" s="52"/>
      <c r="C66" s="52"/>
      <c r="D66" s="53">
        <v>0</v>
      </c>
      <c r="E66" s="52"/>
      <c r="F66" s="53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7462.224322601016</v>
      </c>
    </row>
    <row r="68" ht="12.75">
      <c r="A68" s="4" t="s">
        <v>26</v>
      </c>
    </row>
    <row r="69" spans="1:6" ht="12.75">
      <c r="A69" t="s">
        <v>27</v>
      </c>
      <c r="B69">
        <v>3465.6</v>
      </c>
      <c r="C69" t="s">
        <v>66</v>
      </c>
      <c r="D69" s="5">
        <v>0.23</v>
      </c>
      <c r="E69" t="s">
        <v>14</v>
      </c>
      <c r="F69" s="11">
        <f>B69*D69</f>
        <v>797.088</v>
      </c>
    </row>
    <row r="70" ht="12.75">
      <c r="A70" t="s">
        <v>28</v>
      </c>
    </row>
    <row r="71" ht="12.75">
      <c r="A71" s="7" t="s">
        <v>73</v>
      </c>
    </row>
    <row r="72" spans="2:6" ht="12.75">
      <c r="B72">
        <v>3465.6</v>
      </c>
      <c r="C72" t="s">
        <v>13</v>
      </c>
      <c r="D72" s="11">
        <v>1.03</v>
      </c>
      <c r="E72" t="s">
        <v>14</v>
      </c>
      <c r="F72" s="11">
        <f>B72*D72</f>
        <v>3569.568</v>
      </c>
    </row>
    <row r="73" spans="1:6" ht="12.75">
      <c r="A73" s="4" t="s">
        <v>29</v>
      </c>
      <c r="F73" s="31">
        <f>F69+F72</f>
        <v>4366.656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3465.6</v>
      </c>
      <c r="C76" t="s">
        <v>13</v>
      </c>
      <c r="D76" s="11">
        <v>1.8</v>
      </c>
      <c r="E76" t="s">
        <v>14</v>
      </c>
      <c r="F76" s="11">
        <f>B76*D76</f>
        <v>6238.08</v>
      </c>
    </row>
    <row r="77" spans="1:6" ht="12.75">
      <c r="A77" s="4" t="s">
        <v>32</v>
      </c>
      <c r="F77" s="31">
        <f>SUM(F76)</f>
        <v>6238.08</v>
      </c>
    </row>
    <row r="78" spans="1:6" ht="12.75">
      <c r="A78" s="50" t="s">
        <v>78</v>
      </c>
      <c r="B78" s="46"/>
      <c r="C78" s="46"/>
      <c r="D78" s="49">
        <v>0</v>
      </c>
      <c r="E78" s="46"/>
      <c r="F78" s="51">
        <f>D78*E32</f>
        <v>0</v>
      </c>
    </row>
    <row r="79" spans="1:6" ht="12.75">
      <c r="A79" s="1" t="s">
        <v>33</v>
      </c>
      <c r="B79" s="1"/>
      <c r="F79" s="45">
        <f>F51+F55+F67+F73+F77+F78</f>
        <v>32711.79832260101</v>
      </c>
    </row>
    <row r="80" spans="1:6" ht="12.75">
      <c r="A80" s="1" t="s">
        <v>76</v>
      </c>
      <c r="B80" s="37"/>
      <c r="C80" s="37">
        <v>0.058</v>
      </c>
      <c r="D80" s="1"/>
      <c r="E80" s="1"/>
      <c r="F80" s="31">
        <f>F79*5.8%</f>
        <v>1897.2843027108586</v>
      </c>
    </row>
    <row r="81" spans="1:9" ht="15">
      <c r="A81" s="12" t="s">
        <v>35</v>
      </c>
      <c r="B81" s="12"/>
      <c r="C81" s="12"/>
      <c r="D81" s="12"/>
      <c r="E81" s="12"/>
      <c r="F81" s="36">
        <f>F79+F80</f>
        <v>34609.08262531187</v>
      </c>
      <c r="I81" s="7"/>
    </row>
    <row r="82" spans="2:6" ht="12.75">
      <c r="B82" s="38" t="s">
        <v>68</v>
      </c>
      <c r="C82" s="39" t="s">
        <v>69</v>
      </c>
      <c r="D82" s="22" t="s">
        <v>70</v>
      </c>
      <c r="E82" s="22" t="s">
        <v>71</v>
      </c>
      <c r="F82" s="42" t="s">
        <v>132</v>
      </c>
    </row>
    <row r="83" spans="1:6" ht="12.75">
      <c r="A83" s="13"/>
      <c r="B83" s="40">
        <v>42736</v>
      </c>
      <c r="C83" s="41">
        <v>-188551</v>
      </c>
      <c r="D83" s="43">
        <f>F43</f>
        <v>37727.75</v>
      </c>
      <c r="E83" s="43">
        <f>F81</f>
        <v>34609.08262531187</v>
      </c>
      <c r="F83" s="44">
        <f>C83+D83-E83</f>
        <v>-185432.33262531186</v>
      </c>
    </row>
    <row r="85" spans="1:6" ht="13.5" thickBot="1">
      <c r="A85" t="s">
        <v>112</v>
      </c>
      <c r="C85" s="55">
        <v>42705</v>
      </c>
      <c r="D85" s="8" t="s">
        <v>113</v>
      </c>
      <c r="E85" s="55">
        <v>42735</v>
      </c>
      <c r="F85" t="s">
        <v>114</v>
      </c>
    </row>
    <row r="86" spans="1:7" ht="13.5" thickBot="1">
      <c r="A86" t="s">
        <v>115</v>
      </c>
      <c r="F86" s="56">
        <f>E83</f>
        <v>34609.08262531187</v>
      </c>
      <c r="G86" t="s">
        <v>14</v>
      </c>
    </row>
    <row r="87" ht="12.75">
      <c r="A87" t="s">
        <v>116</v>
      </c>
    </row>
    <row r="88" ht="12.75">
      <c r="A88" t="s">
        <v>117</v>
      </c>
    </row>
    <row r="89" ht="12.75">
      <c r="A89" t="s">
        <v>118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5" ht="12.75">
      <c r="B95" t="s">
        <v>123</v>
      </c>
    </row>
    <row r="97" ht="12.75">
      <c r="A97" t="s">
        <v>124</v>
      </c>
    </row>
    <row r="100" ht="12.75">
      <c r="A100" t="s">
        <v>125</v>
      </c>
    </row>
    <row r="102" ht="12.75">
      <c r="A102" t="s">
        <v>126</v>
      </c>
    </row>
    <row r="104" spans="7:8" ht="12.75">
      <c r="G104" s="7"/>
      <c r="H104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2017-01-21T08:25:37Z</cp:lastPrinted>
  <dcterms:created xsi:type="dcterms:W3CDTF">2008-08-18T07:30:19Z</dcterms:created>
  <dcterms:modified xsi:type="dcterms:W3CDTF">2017-04-24T14:09:53Z</dcterms:modified>
  <cp:category/>
  <cp:version/>
  <cp:contentType/>
  <cp:contentStatus/>
</cp:coreProperties>
</file>