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<sst xmlns="http://schemas.openxmlformats.org/spreadsheetml/2006/main" count="184" uniqueCount="159">
  <si>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</si>
  <si>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</si>
  <si>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</si>
  <si>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</si>
  <si>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</si>
  <si>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</si>
  <si>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</si>
  <si>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</si>
  <si>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</si>
  <si>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</si>
  <si>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</si>
  <si>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</si>
  <si>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</si>
  <si>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</si>
  <si>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</si>
  <si>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</si>
  <si>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</si>
  <si>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</si>
  <si>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</si>
  <si>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</si>
  <si>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</si>
  <si>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</si>
  <si>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</si>
  <si>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</si>
  <si>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</si>
  <si>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</si>
  <si>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</si>
  <si>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</si>
  <si>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</si>
  <si>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</si>
  <si>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</si>
  <si>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</si>
  <si>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</si>
  <si>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</si>
  <si>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</si>
  <si>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</si>
  <si>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</si>
  <si>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</si>
  <si>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</si>
  <si>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</si>
  <si>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</si>
  <si>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</si>
  <si>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</si>
  <si>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</si>
  <si>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</si>
  <si>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</si>
  <si>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</si>
  <si>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</si>
  <si>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</si>
  <si>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</si>
  <si>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</si>
  <si>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</si>
  <si>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</si>
  <si>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</si>
  <si>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</si>
  <si>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</si>
  <si>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</si>
  <si>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</si>
  <si>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</si>
  <si>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</si>
  <si>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</si>
  <si>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</si>
  <si>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</si>
  <si>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</si>
  <si>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</si>
  <si>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</si>
  <si>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</si>
  <si>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</si>
  <si>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</si>
  <si>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</si>
  <si>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</si>
  <si>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</si>
  <si>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</si>
  <si>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</si>
  <si>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</si>
  <si>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</si>
  <si>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</si>
  <si>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</si>
  <si>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</si>
  <si>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</si>
  <si>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</si>
  <si>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</si>
  <si>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</si>
  <si>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</si>
  <si>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</si>
  <si>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</si>
  <si>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</si>
  <si>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</si>
  <si>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</si>
  <si>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</si>
  <si>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</si>
  <si>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</si>
  <si>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</si>
  <si>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</si>
  <si>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</si>
  <si>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</si>
  <si>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</si>
  <si>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</si>
  <si>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</si>
  <si>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</si>
  <si>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</si>
  <si>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</si>
  <si>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</si>
  <si>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</si>
  <si>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</si>
  <si>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</si>
  <si>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</si>
  <si>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</si>
  <si>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</si>
  <si>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</si>
  <si>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</si>
  <si>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</si>
  <si>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</si>
  <si>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</si>
  <si>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</si>
  <si>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</si>
  <si>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</si>
  <si>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</si>
  <si>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</si>
  <si>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</si>
  <si>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</si>
  <si>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</si>
  <si>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</si>
  <si>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</si>
  <si>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</si>
  <si>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</si>
  <si>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</si>
  <si>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</si>
  <si>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</si>
  <si>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</si>
  <si>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</si>
  <si>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01.07.</t>
  </si>
  <si>
    <t>смена труб д 63 на ппд (10мп) т.п.</t>
  </si>
  <si>
    <t>труба д 63</t>
  </si>
  <si>
    <t>круг отр.</t>
  </si>
  <si>
    <t>3шт</t>
  </si>
  <si>
    <t>10мп</t>
  </si>
  <si>
    <t>отвод 63</t>
  </si>
  <si>
    <t>4шт</t>
  </si>
  <si>
    <t>муфта 63</t>
  </si>
  <si>
    <t>1шт</t>
  </si>
  <si>
    <t>муфта 63*2</t>
  </si>
  <si>
    <t>резьба 50</t>
  </si>
  <si>
    <t>2шт</t>
  </si>
  <si>
    <t>выемка грунта (2м)</t>
  </si>
  <si>
    <t>Промывка, опрессовка системы отопления</t>
  </si>
  <si>
    <t>Демонтаж, монтаж эл.узла при смене сопла (1шт)</t>
  </si>
  <si>
    <t>смена вентиля д 15 (1шт)</t>
  </si>
  <si>
    <t>вентиль д 15</t>
  </si>
  <si>
    <t>ремонт мягкой кровли (20м2)</t>
  </si>
  <si>
    <t>эластобит</t>
  </si>
  <si>
    <t>2 рул.</t>
  </si>
  <si>
    <t>газ пропан</t>
  </si>
  <si>
    <t>2,5кг</t>
  </si>
  <si>
    <t>мастика</t>
  </si>
  <si>
    <t>10кг</t>
  </si>
  <si>
    <t>смена ламп (16шт) т.п.,л/кл</t>
  </si>
  <si>
    <t>лампа</t>
  </si>
  <si>
    <t>16шт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</si>
</sst>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2">
      <selection activeCell="M50" sqref="M5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t="s">
        <v>130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129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3.49</v>
      </c>
      <c r="M6" s="53">
        <f>L6*114.3*1.202</f>
        <v>479.486214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3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3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3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53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3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3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53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3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53">
        <f t="shared" si="0"/>
        <v>0</v>
      </c>
    </row>
    <row r="17" spans="5:13" ht="12.75">
      <c r="E17" t="s">
        <v>99</v>
      </c>
      <c r="J17" s="15" t="s">
        <v>52</v>
      </c>
      <c r="K17" s="26" t="s">
        <v>80</v>
      </c>
      <c r="L17" s="21">
        <v>0</v>
      </c>
      <c r="M17" s="53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3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3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8.99</v>
      </c>
      <c r="M20" s="33">
        <f>SUM(M6:M19)</f>
        <v>1235.123514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25">
        <f>0.1*201.14</f>
        <v>20.114</v>
      </c>
      <c r="M24" s="51">
        <f>L24*114.3*1.202*1.15</f>
        <v>3177.94944546</v>
      </c>
    </row>
    <row r="25" spans="1:13" ht="12.75">
      <c r="A25" t="s">
        <v>106</v>
      </c>
      <c r="J25" s="20">
        <v>2</v>
      </c>
      <c r="K25" s="49" t="s">
        <v>144</v>
      </c>
      <c r="L25" s="60">
        <v>1.85</v>
      </c>
      <c r="M25" s="51">
        <f>L25*114.3*1.202*1.15</f>
        <v>292.2942465</v>
      </c>
    </row>
    <row r="26" spans="1:13" ht="12.75">
      <c r="A26" t="s">
        <v>107</v>
      </c>
      <c r="J26" s="20">
        <v>3</v>
      </c>
      <c r="K26" s="20" t="s">
        <v>145</v>
      </c>
      <c r="L26" s="25">
        <v>170.99</v>
      </c>
      <c r="M26" s="51">
        <f>L26*114.3*1.202*1.15</f>
        <v>27015.8882211</v>
      </c>
    </row>
    <row r="27" spans="1:13" ht="12.75">
      <c r="A27" s="57" t="s">
        <v>108</v>
      </c>
      <c r="B27" s="57"/>
      <c r="C27" s="57"/>
      <c r="D27" s="57"/>
      <c r="E27" s="57"/>
      <c r="F27" s="57"/>
      <c r="G27" s="57"/>
      <c r="J27" s="20">
        <v>4</v>
      </c>
      <c r="K27" s="20" t="s">
        <v>146</v>
      </c>
      <c r="L27" s="25">
        <v>3.12</v>
      </c>
      <c r="M27" s="51">
        <f aca="true" t="shared" si="1" ref="M27:M34">L27*114.3*1.202*1.15</f>
        <v>492.95029679999993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147</v>
      </c>
      <c r="L28" s="25">
        <v>0.81</v>
      </c>
      <c r="M28" s="51">
        <f t="shared" si="1"/>
        <v>127.97748089999997</v>
      </c>
    </row>
    <row r="29" spans="1:13" ht="12.75">
      <c r="A29" t="s">
        <v>110</v>
      </c>
      <c r="B29" s="1"/>
      <c r="C29" s="8"/>
      <c r="D29" s="8"/>
      <c r="J29" s="20">
        <v>6</v>
      </c>
      <c r="K29" s="49" t="s">
        <v>149</v>
      </c>
      <c r="L29" s="50">
        <f>0.2*146.47</f>
        <v>29.294</v>
      </c>
      <c r="M29" s="51">
        <f t="shared" si="1"/>
        <v>4628.36089566</v>
      </c>
    </row>
    <row r="30" spans="10:13" ht="12.75">
      <c r="J30" s="20">
        <v>7</v>
      </c>
      <c r="K30" s="20" t="s">
        <v>156</v>
      </c>
      <c r="L30" s="25">
        <f>16*0.071</f>
        <v>1.136</v>
      </c>
      <c r="M30" s="51">
        <f t="shared" si="1"/>
        <v>179.48446703999997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56</v>
      </c>
      <c r="L35" s="28">
        <f>SUM(L24:L34)</f>
        <v>227.31400000000002</v>
      </c>
      <c r="M35" s="33">
        <f>SUM(M24:M34)</f>
        <v>35914.90505346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9" t="s">
        <v>133</v>
      </c>
      <c r="L39" s="50" t="s">
        <v>136</v>
      </c>
      <c r="M39" s="50">
        <f>10*150</f>
        <v>1500</v>
      </c>
    </row>
    <row r="40" spans="1:13" ht="12.75">
      <c r="A40" s="2" t="s">
        <v>6</v>
      </c>
      <c r="F40" s="11">
        <v>57189.23</v>
      </c>
      <c r="J40" s="20">
        <v>2</v>
      </c>
      <c r="K40" s="20" t="s">
        <v>134</v>
      </c>
      <c r="L40" s="25" t="s">
        <v>135</v>
      </c>
      <c r="M40" s="25">
        <f>3*51.6</f>
        <v>154.8</v>
      </c>
    </row>
    <row r="41" spans="1:13" ht="12.75">
      <c r="A41" t="s">
        <v>7</v>
      </c>
      <c r="F41" s="5">
        <v>59890.24</v>
      </c>
      <c r="J41" s="20">
        <v>3</v>
      </c>
      <c r="K41" s="20" t="s">
        <v>137</v>
      </c>
      <c r="L41" s="25" t="s">
        <v>138</v>
      </c>
      <c r="M41" s="25">
        <f>4*300</f>
        <v>1200</v>
      </c>
    </row>
    <row r="42" spans="2:13" ht="12.75">
      <c r="B42" t="s">
        <v>8</v>
      </c>
      <c r="F42" s="9">
        <f>F41/F40</f>
        <v>1.0472293472040102</v>
      </c>
      <c r="J42" s="20">
        <v>4</v>
      </c>
      <c r="K42" s="20" t="s">
        <v>139</v>
      </c>
      <c r="L42" s="25" t="s">
        <v>140</v>
      </c>
      <c r="M42" s="25">
        <v>300</v>
      </c>
    </row>
    <row r="43" spans="1:13" ht="12.75">
      <c r="A43" t="s">
        <v>127</v>
      </c>
      <c r="F43" s="5">
        <f>250+800+250</f>
        <v>1300</v>
      </c>
      <c r="J43" s="20">
        <v>5</v>
      </c>
      <c r="K43" s="20" t="s">
        <v>141</v>
      </c>
      <c r="L43" s="25" t="s">
        <v>140</v>
      </c>
      <c r="M43" s="25">
        <v>930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61190.24</v>
      </c>
      <c r="J44" s="20">
        <v>6</v>
      </c>
      <c r="K44" s="20" t="s">
        <v>142</v>
      </c>
      <c r="L44" s="25" t="s">
        <v>143</v>
      </c>
      <c r="M44" s="25">
        <f>2*50</f>
        <v>100</v>
      </c>
    </row>
    <row r="45" spans="6:13" ht="12.75">
      <c r="F45" s="48"/>
      <c r="J45" s="20">
        <v>7</v>
      </c>
      <c r="K45" s="49" t="s">
        <v>148</v>
      </c>
      <c r="L45" s="50" t="s">
        <v>140</v>
      </c>
      <c r="M45" s="50">
        <v>225.6</v>
      </c>
    </row>
    <row r="46" spans="2:13" ht="12.75">
      <c r="B46" s="1" t="s">
        <v>10</v>
      </c>
      <c r="C46" s="1"/>
      <c r="J46" s="20">
        <v>8</v>
      </c>
      <c r="K46" s="20" t="s">
        <v>150</v>
      </c>
      <c r="L46" s="25" t="s">
        <v>151</v>
      </c>
      <c r="M46" s="25">
        <f>2*870</f>
        <v>1740</v>
      </c>
    </row>
    <row r="47" spans="10:13" ht="12.75">
      <c r="J47" s="20">
        <v>9</v>
      </c>
      <c r="K47" s="20" t="s">
        <v>152</v>
      </c>
      <c r="L47" s="25" t="s">
        <v>153</v>
      </c>
      <c r="M47" s="25">
        <f>2.5*45</f>
        <v>112.5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154</v>
      </c>
      <c r="L48" s="25" t="s">
        <v>155</v>
      </c>
      <c r="M48" s="25">
        <v>1273.5</v>
      </c>
    </row>
    <row r="49" spans="1:13" ht="12.75">
      <c r="A49" t="s">
        <v>12</v>
      </c>
      <c r="F49" s="11">
        <v>4336.33</v>
      </c>
      <c r="J49" s="20">
        <v>11</v>
      </c>
      <c r="K49" s="20" t="s">
        <v>157</v>
      </c>
      <c r="L49" s="25" t="s">
        <v>158</v>
      </c>
      <c r="M49" s="25">
        <f>16*12.5</f>
        <v>200</v>
      </c>
    </row>
    <row r="50" spans="1:13" ht="12.75">
      <c r="A50" s="6" t="s">
        <v>81</v>
      </c>
      <c r="F50" s="5">
        <f>(1000+200)*1.202</f>
        <v>1442.3999999999999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2">
        <f>SUM(F49:F51)</f>
        <v>5778.73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1" t="s">
        <v>63</v>
      </c>
      <c r="M53" s="33">
        <f>SUM(M39:M52)</f>
        <v>7736.400000000001</v>
      </c>
    </row>
    <row r="54" spans="1:6" ht="12.75">
      <c r="A54" t="s">
        <v>73</v>
      </c>
      <c r="C54" s="13"/>
      <c r="D54" s="44">
        <v>1.77</v>
      </c>
      <c r="E54" s="13" t="s">
        <v>14</v>
      </c>
      <c r="F54" s="11">
        <f>E33*D54</f>
        <v>7923.582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2">
        <f>SUM(F54:F55)</f>
        <v>8421.982</v>
      </c>
    </row>
    <row r="57" spans="1:2" ht="12.75">
      <c r="A57" s="4" t="s">
        <v>17</v>
      </c>
      <c r="B57" s="4"/>
    </row>
    <row r="58" spans="1:6" ht="12.75">
      <c r="A58" t="s">
        <v>18</v>
      </c>
      <c r="C58" s="56">
        <v>161506</v>
      </c>
      <c r="D58">
        <v>228935.4</v>
      </c>
      <c r="E58">
        <v>4476.6</v>
      </c>
      <c r="F58" s="34">
        <f>C58/D58*E58</f>
        <v>3158.086340513525</v>
      </c>
    </row>
    <row r="59" spans="1:6" ht="12.75">
      <c r="A59" t="s">
        <v>19</v>
      </c>
      <c r="F59" s="34">
        <f>M20</f>
        <v>1235.123514</v>
      </c>
    </row>
    <row r="60" spans="1:6" ht="12.75">
      <c r="A60" t="s">
        <v>20</v>
      </c>
      <c r="F60" s="11">
        <f>M35</f>
        <v>35914.90505346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7736.400000000001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</v>
      </c>
      <c r="E65" t="s">
        <v>14</v>
      </c>
      <c r="F65" s="11">
        <f>B65*D65</f>
        <v>1342.98</v>
      </c>
    </row>
    <row r="66" spans="1:6" ht="12.75">
      <c r="A66" s="45"/>
      <c r="B66" s="45"/>
      <c r="C66" s="45"/>
      <c r="D66" s="46"/>
      <c r="E66" s="45"/>
      <c r="F66" s="46">
        <v>0</v>
      </c>
    </row>
    <row r="67" spans="1:6" ht="12.75">
      <c r="A67" s="45" t="s">
        <v>83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24</v>
      </c>
      <c r="B68" s="10"/>
      <c r="C68" s="10"/>
      <c r="F68" s="47">
        <f>SUM(F58:F67)</f>
        <v>49387.49490797353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</v>
      </c>
      <c r="E70" t="s">
        <v>14</v>
      </c>
      <c r="F70" s="11">
        <f>B70*D70</f>
        <v>895.3200000000002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1.01</v>
      </c>
      <c r="E73" t="s">
        <v>14</v>
      </c>
      <c r="F73" s="11">
        <f>B73*D73</f>
        <v>4521.366</v>
      </c>
    </row>
    <row r="74" spans="1:6" ht="12.75">
      <c r="A74" s="4" t="s">
        <v>28</v>
      </c>
      <c r="F74" s="32">
        <f>F70+F73</f>
        <v>5416.686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1.98</v>
      </c>
      <c r="E77" t="s">
        <v>14</v>
      </c>
      <c r="F77" s="11">
        <f>B77*D77</f>
        <v>8863.668000000001</v>
      </c>
    </row>
    <row r="78" spans="1:6" ht="12.75">
      <c r="A78" s="4" t="s">
        <v>30</v>
      </c>
      <c r="F78" s="32">
        <f>SUM(F77)</f>
        <v>8863.668000000001</v>
      </c>
    </row>
    <row r="79" spans="1:6" ht="12.75">
      <c r="A79" s="54" t="s">
        <v>76</v>
      </c>
      <c r="B79" s="45"/>
      <c r="C79" s="45"/>
      <c r="D79" s="52">
        <v>0</v>
      </c>
      <c r="E79" s="45"/>
      <c r="F79" s="55">
        <f>D79*E33</f>
        <v>0</v>
      </c>
    </row>
    <row r="80" spans="1:6" ht="12.75">
      <c r="A80" s="1" t="s">
        <v>31</v>
      </c>
      <c r="B80" s="1"/>
      <c r="F80" s="32">
        <f>F52+F56+F68+F74+F78+F79</f>
        <v>77868.56090797353</v>
      </c>
    </row>
    <row r="81" spans="1:9" ht="12.75">
      <c r="A81" s="1" t="s">
        <v>74</v>
      </c>
      <c r="B81" s="35"/>
      <c r="C81" s="35">
        <v>0.058</v>
      </c>
      <c r="D81" s="1"/>
      <c r="E81" s="1"/>
      <c r="F81" s="32">
        <f>F80*5.8%</f>
        <v>4516.376532662464</v>
      </c>
      <c r="I81" s="7"/>
    </row>
    <row r="82" spans="1:6" ht="15">
      <c r="A82" s="12" t="s">
        <v>33</v>
      </c>
      <c r="B82" s="12"/>
      <c r="C82" s="12"/>
      <c r="D82" s="12"/>
      <c r="E82" s="12"/>
      <c r="F82" s="41">
        <f>F80+F81</f>
        <v>82384.937440636</v>
      </c>
    </row>
    <row r="83" spans="2:6" ht="12.75">
      <c r="B83" s="36" t="s">
        <v>66</v>
      </c>
      <c r="C83" s="37" t="s">
        <v>67</v>
      </c>
      <c r="D83" s="22" t="s">
        <v>68</v>
      </c>
      <c r="E83" s="22" t="s">
        <v>69</v>
      </c>
      <c r="F83" s="40" t="s">
        <v>131</v>
      </c>
    </row>
    <row r="84" spans="1:6" ht="12.75">
      <c r="A84" s="13"/>
      <c r="B84" s="38">
        <v>42522</v>
      </c>
      <c r="C84" s="39">
        <v>241542</v>
      </c>
      <c r="D84" s="42">
        <f>F44</f>
        <v>61190.24</v>
      </c>
      <c r="E84" s="42">
        <f>F82</f>
        <v>82384.937440636</v>
      </c>
      <c r="F84" s="43">
        <f>C84+D84-E84</f>
        <v>220347.302559364</v>
      </c>
    </row>
    <row r="86" spans="1:6" ht="13.5" thickBot="1">
      <c r="A86" t="s">
        <v>112</v>
      </c>
      <c r="C86" s="58">
        <v>42522</v>
      </c>
      <c r="D86" s="8" t="s">
        <v>113</v>
      </c>
      <c r="E86" s="58">
        <v>42551</v>
      </c>
      <c r="F86" t="s">
        <v>114</v>
      </c>
    </row>
    <row r="87" spans="1:7" ht="13.5" thickBot="1">
      <c r="A87" t="s">
        <v>115</v>
      </c>
      <c r="F87" s="59">
        <f>E84</f>
        <v>82384.937440636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2016-08-31T12:14:54Z</dcterms:modified>
  <cp:category/>
  <cp:version/>
  <cp:contentType/>
  <cp:contentStatus/>
</cp:coreProperties>
</file>