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<sst xmlns="http://schemas.openxmlformats.org/spreadsheetml/2006/main" count="189" uniqueCount="163">
  <si>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</si>
  <si>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</si>
  <si>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</si>
  <si>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</si>
  <si>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</si>
  <si>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</si>
  <si>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</si>
  <si>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</si>
  <si>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</si>
  <si>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</si>
  <si>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</si>
  <si>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</si>
  <si>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</si>
  <si>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</si>
  <si>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</si>
  <si>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</si>
  <si>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</si>
  <si>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</si>
  <si>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</si>
  <si>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</si>
  <si>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</si>
  <si>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</si>
  <si>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</si>
  <si>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</si>
  <si>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</si>
  <si>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</si>
  <si>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</si>
  <si>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</si>
  <si>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</si>
  <si>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</si>
  <si>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</si>
  <si>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</si>
  <si>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</si>
  <si>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</si>
  <si>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</si>
  <si>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</si>
  <si>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</si>
  <si>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</si>
  <si>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</si>
  <si>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</si>
  <si>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</si>
  <si>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</si>
  <si>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</si>
  <si>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</si>
  <si>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</si>
  <si>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</si>
  <si>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</si>
  <si>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</si>
  <si>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</si>
  <si>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</si>
  <si>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</si>
  <si>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</si>
  <si>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</si>
  <si>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</si>
  <si>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</si>
  <si>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</si>
  <si>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</si>
  <si>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</si>
  <si>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</si>
  <si>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</si>
  <si>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</si>
  <si>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</si>
  <si>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</si>
  <si>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</si>
  <si>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</si>
  <si>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</si>
  <si>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</si>
  <si>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</si>
  <si>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</si>
  <si>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</si>
  <si>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</si>
  <si>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</si>
  <si>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</si>
  <si>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</si>
  <si>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</si>
  <si>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</si>
  <si>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</si>
  <si>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</si>
  <si>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</si>
  <si>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</si>
  <si>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</si>
  <si>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</si>
  <si>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</si>
  <si>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</si>
  <si>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</si>
  <si>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</si>
  <si>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</si>
  <si>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</si>
  <si>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</si>
  <si>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</si>
  <si>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</si>
  <si>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</si>
  <si>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</si>
  <si>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</si>
  <si>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</si>
  <si>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</si>
  <si>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</si>
  <si>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</si>
  <si>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</si>
  <si>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</si>
  <si>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</si>
  <si>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</si>
  <si>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</si>
  <si>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</si>
  <si>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</si>
  <si>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</si>
  <si>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</si>
  <si>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</si>
  <si>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</si>
  <si>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</si>
  <si>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</si>
  <si>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</si>
  <si>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</si>
  <si>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</si>
  <si>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</si>
  <si>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</si>
  <si>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</si>
  <si>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</si>
  <si>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</si>
  <si>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</si>
  <si>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</si>
  <si>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</si>
  <si>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</si>
  <si>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</si>
  <si>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</si>
  <si>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</si>
  <si>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</si>
  <si>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</si>
  <si>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</si>
  <si>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</si>
  <si>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</si>
  <si>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</si>
  <si>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</si>
  <si>
    <t>Промывка, опрессовка системы отопления</t>
  </si>
  <si>
    <t>Демонтаж, монтаж эл.узла при смене сопла (1шт)</t>
  </si>
  <si>
    <t>смена вентиля д 15 (3шт)</t>
  </si>
  <si>
    <t>вентиль д 15</t>
  </si>
  <si>
    <t>3шт</t>
  </si>
  <si>
    <t>лампа</t>
  </si>
  <si>
    <t>смена ламп (6шт) т.п.</t>
  </si>
  <si>
    <t>6шт</t>
  </si>
  <si>
    <t>смена эл. Провода (105мп) т.п.</t>
  </si>
  <si>
    <t>смена выключателя (2шт) т.п.</t>
  </si>
  <si>
    <t>смена патрона (16шт) т.п.</t>
  </si>
  <si>
    <t>смена ламп (20шт) т.п.</t>
  </si>
  <si>
    <t>эл.провод</t>
  </si>
  <si>
    <t>105мп</t>
  </si>
  <si>
    <t>гофра</t>
  </si>
  <si>
    <t>145мп</t>
  </si>
  <si>
    <t>выключатель</t>
  </si>
  <si>
    <t>2шт</t>
  </si>
  <si>
    <t>патрон</t>
  </si>
  <si>
    <t>16шт</t>
  </si>
  <si>
    <t>20шт</t>
  </si>
  <si>
    <t>коробка рспред.</t>
  </si>
  <si>
    <t>10шт</t>
  </si>
  <si>
    <t>крепеж универс.</t>
  </si>
  <si>
    <t>200шт</t>
  </si>
  <si>
    <t>трансформатор</t>
  </si>
  <si>
    <t>анкер</t>
  </si>
  <si>
    <t>24шт</t>
  </si>
  <si>
    <t>дюпель</t>
  </si>
  <si>
    <t>смена трансформатора тока (2шт) т.п. (Ц08-01-006-04)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</si>
</sst>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L32" sqref="L3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3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2.81</v>
      </c>
      <c r="M16" s="33">
        <f t="shared" si="0"/>
        <v>386.061966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7.1899999999999995</v>
      </c>
      <c r="M20" s="34">
        <f>SUM(M6:M19)</f>
        <v>987.8240339999999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60.92</v>
      </c>
      <c r="M24" s="33">
        <f aca="true" t="shared" si="1" ref="M24:M38">L24*114.3*1.202</f>
        <v>8369.713512</v>
      </c>
    </row>
    <row r="25" spans="1:13" ht="12.75">
      <c r="A25" t="s">
        <v>108</v>
      </c>
      <c r="J25" s="20">
        <v>2</v>
      </c>
      <c r="K25" s="20" t="s">
        <v>134</v>
      </c>
      <c r="L25" s="25">
        <v>3.12</v>
      </c>
      <c r="M25" s="33">
        <f t="shared" si="1"/>
        <v>428.652432</v>
      </c>
    </row>
    <row r="26" spans="1:13" ht="12.75">
      <c r="A26" t="s">
        <v>109</v>
      </c>
      <c r="J26" s="20">
        <v>3</v>
      </c>
      <c r="K26" s="20" t="s">
        <v>135</v>
      </c>
      <c r="L26" s="25">
        <f>0.03*81</f>
        <v>2.4299999999999997</v>
      </c>
      <c r="M26" s="33">
        <f t="shared" si="1"/>
        <v>333.854298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 t="s">
        <v>139</v>
      </c>
      <c r="L27" s="25">
        <f>0.06*7.1</f>
        <v>0.426</v>
      </c>
      <c r="M27" s="33">
        <f t="shared" si="1"/>
        <v>58.5275436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141</v>
      </c>
      <c r="L28" s="25">
        <f>1.05*19</f>
        <v>19.95</v>
      </c>
      <c r="M28" s="33">
        <f t="shared" si="1"/>
        <v>2740.9025699999997</v>
      </c>
    </row>
    <row r="29" spans="2:13" ht="12.75">
      <c r="B29" s="1"/>
      <c r="C29" s="8"/>
      <c r="D29" s="8"/>
      <c r="J29" s="20">
        <v>6</v>
      </c>
      <c r="K29" s="20" t="s">
        <v>142</v>
      </c>
      <c r="L29" s="25">
        <f>0.02*24.1</f>
        <v>0.48200000000000004</v>
      </c>
      <c r="M29" s="33">
        <f t="shared" si="1"/>
        <v>66.2213052</v>
      </c>
    </row>
    <row r="30" spans="10:13" ht="12.75">
      <c r="J30" s="20">
        <v>7</v>
      </c>
      <c r="K30" s="20" t="s">
        <v>143</v>
      </c>
      <c r="L30" s="25">
        <f>0.16*24.1</f>
        <v>3.8560000000000003</v>
      </c>
      <c r="M30" s="33">
        <f t="shared" si="1"/>
        <v>529.7704416</v>
      </c>
    </row>
    <row r="31" spans="2:13" ht="12.75">
      <c r="B31" t="s">
        <v>0</v>
      </c>
      <c r="J31" s="20">
        <v>8</v>
      </c>
      <c r="K31" s="20" t="s">
        <v>144</v>
      </c>
      <c r="L31" s="25">
        <f>0.2*7.1</f>
        <v>1.42</v>
      </c>
      <c r="M31" s="33">
        <f t="shared" si="1"/>
        <v>195.09181199999998</v>
      </c>
    </row>
    <row r="32" spans="10:13" ht="12.75">
      <c r="J32" s="20">
        <v>9</v>
      </c>
      <c r="K32" s="20" t="s">
        <v>162</v>
      </c>
      <c r="L32" s="25">
        <f>2*43.4</f>
        <v>86.8</v>
      </c>
      <c r="M32" s="33">
        <f t="shared" si="1"/>
        <v>11925.330479999999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179.404</v>
      </c>
      <c r="M39" s="34">
        <f>SUM(M24:M38)</f>
        <v>24648.0643944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21414.41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0.8375433938826946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136</v>
      </c>
      <c r="L43" s="25" t="s">
        <v>137</v>
      </c>
      <c r="M43" s="25">
        <f>3*225.6</f>
        <v>676.8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21814.41</v>
      </c>
      <c r="J44" s="20">
        <v>2</v>
      </c>
      <c r="K44" s="20" t="s">
        <v>138</v>
      </c>
      <c r="L44" s="25" t="s">
        <v>140</v>
      </c>
      <c r="M44" s="25">
        <f>6*12.5</f>
        <v>75</v>
      </c>
    </row>
    <row r="45" spans="10:13" ht="12.75">
      <c r="J45" s="20">
        <v>3</v>
      </c>
      <c r="K45" s="20" t="s">
        <v>145</v>
      </c>
      <c r="L45" s="25" t="s">
        <v>146</v>
      </c>
      <c r="M45" s="25">
        <f>105*33.1</f>
        <v>3475.5</v>
      </c>
    </row>
    <row r="46" spans="2:13" ht="12.75">
      <c r="B46" s="1" t="s">
        <v>10</v>
      </c>
      <c r="C46" s="1"/>
      <c r="J46" s="20">
        <v>4</v>
      </c>
      <c r="K46" s="20" t="s">
        <v>147</v>
      </c>
      <c r="L46" s="25" t="s">
        <v>148</v>
      </c>
      <c r="M46" s="25">
        <f>145*6</f>
        <v>870</v>
      </c>
    </row>
    <row r="47" spans="10:13" ht="12.75">
      <c r="J47" s="20">
        <v>5</v>
      </c>
      <c r="K47" s="20" t="s">
        <v>149</v>
      </c>
      <c r="L47" s="25" t="s">
        <v>150</v>
      </c>
      <c r="M47" s="25">
        <f>2*35.42</f>
        <v>70.84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151</v>
      </c>
      <c r="L48" s="25" t="s">
        <v>152</v>
      </c>
      <c r="M48" s="25">
        <f>16*20.73</f>
        <v>331.68</v>
      </c>
    </row>
    <row r="49" spans="1:13" ht="12.75">
      <c r="A49" t="s">
        <v>12</v>
      </c>
      <c r="F49" s="11">
        <v>5203.46</v>
      </c>
      <c r="J49" s="20">
        <v>7</v>
      </c>
      <c r="K49" s="20" t="s">
        <v>138</v>
      </c>
      <c r="L49" s="25" t="s">
        <v>153</v>
      </c>
      <c r="M49" s="25">
        <f>20*12.5</f>
        <v>250</v>
      </c>
    </row>
    <row r="50" spans="1:13" ht="12.75">
      <c r="A50" s="6" t="s">
        <v>15</v>
      </c>
      <c r="F50" s="5">
        <v>961.6</v>
      </c>
      <c r="J50" s="20">
        <v>8</v>
      </c>
      <c r="K50" s="20" t="s">
        <v>154</v>
      </c>
      <c r="L50" s="25" t="s">
        <v>155</v>
      </c>
      <c r="M50" s="25">
        <f>10*240.03</f>
        <v>2400.3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 t="s">
        <v>156</v>
      </c>
      <c r="L51" s="25" t="s">
        <v>157</v>
      </c>
      <c r="M51" s="25">
        <f>200*13.01</f>
        <v>2602</v>
      </c>
    </row>
    <row r="52" spans="1:13" ht="12.75">
      <c r="A52" s="4" t="s">
        <v>33</v>
      </c>
      <c r="F52" s="32">
        <f>F49+F50+F51</f>
        <v>6165.06</v>
      </c>
      <c r="J52" s="20">
        <v>10</v>
      </c>
      <c r="K52" s="20" t="s">
        <v>158</v>
      </c>
      <c r="L52" s="25" t="s">
        <v>150</v>
      </c>
      <c r="M52" s="25">
        <f>2*4125.5</f>
        <v>8251</v>
      </c>
    </row>
    <row r="53" spans="1:13" ht="12.75">
      <c r="A53" s="4" t="s">
        <v>16</v>
      </c>
      <c r="J53" s="20">
        <v>11</v>
      </c>
      <c r="K53" s="20" t="s">
        <v>159</v>
      </c>
      <c r="L53" s="25" t="s">
        <v>160</v>
      </c>
      <c r="M53" s="25">
        <f>24*8.29</f>
        <v>198.95999999999998</v>
      </c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 t="s">
        <v>161</v>
      </c>
      <c r="L54" s="25" t="s">
        <v>157</v>
      </c>
      <c r="M54" s="25">
        <f>200*2.8</f>
        <v>560</v>
      </c>
    </row>
    <row r="55" spans="1:13" ht="12.75">
      <c r="A55" t="s">
        <v>79</v>
      </c>
      <c r="B55">
        <v>702.3</v>
      </c>
      <c r="C55" t="s">
        <v>13</v>
      </c>
      <c r="D55" s="5">
        <v>0.4</v>
      </c>
      <c r="E55" t="s">
        <v>14</v>
      </c>
      <c r="F55" s="5">
        <f>B55*D55</f>
        <v>280.92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3827.1150000000002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34">
        <f>SUM(M43:M56)</f>
        <v>19762.08</v>
      </c>
    </row>
    <row r="58" spans="1:6" ht="12.75">
      <c r="A58" t="s">
        <v>19</v>
      </c>
      <c r="C58" s="53">
        <v>161506</v>
      </c>
      <c r="D58">
        <v>228935.4</v>
      </c>
      <c r="E58">
        <v>2003.5</v>
      </c>
      <c r="F58" s="35">
        <f>C58/D58*E58</f>
        <v>1413.3998979624819</v>
      </c>
    </row>
    <row r="59" spans="1:6" ht="12.75">
      <c r="A59" t="s">
        <v>20</v>
      </c>
      <c r="F59" s="35">
        <f>M20</f>
        <v>987.8240339999999</v>
      </c>
    </row>
    <row r="60" spans="1:6" ht="12.75">
      <c r="A60" t="s">
        <v>21</v>
      </c>
      <c r="F60" s="11">
        <f>M39</f>
        <v>24648.0643944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M57</f>
        <v>19762.08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</v>
      </c>
      <c r="E65" t="s">
        <v>14</v>
      </c>
      <c r="F65" s="11">
        <f>B65*D65</f>
        <v>601.05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47412.41832636249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</v>
      </c>
      <c r="E70" t="s">
        <v>14</v>
      </c>
      <c r="F70" s="11">
        <f>B70*D70</f>
        <v>400.70000000000005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1.01</v>
      </c>
      <c r="E73" t="s">
        <v>14</v>
      </c>
      <c r="F73" s="11">
        <f>B73*D73</f>
        <v>2023.535</v>
      </c>
    </row>
    <row r="74" spans="1:6" ht="12.75">
      <c r="A74" s="4" t="s">
        <v>29</v>
      </c>
      <c r="F74" s="32">
        <f>F70+F73</f>
        <v>2424.235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1.98</v>
      </c>
      <c r="E77" t="s">
        <v>14</v>
      </c>
      <c r="F77" s="11">
        <f>B77*D77</f>
        <v>3966.93</v>
      </c>
    </row>
    <row r="78" spans="1:6" ht="12.75">
      <c r="A78" s="4" t="s">
        <v>31</v>
      </c>
      <c r="F78" s="8">
        <f>SUM(F77)</f>
        <v>3966.93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63795.75832636249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3700.153982929024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67495.91230929151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132</v>
      </c>
    </row>
    <row r="84" spans="1:6" ht="12.75">
      <c r="A84" s="13"/>
      <c r="B84" s="39">
        <v>42522</v>
      </c>
      <c r="C84" s="40">
        <v>17906</v>
      </c>
      <c r="D84" s="43">
        <f>F44</f>
        <v>21814.41</v>
      </c>
      <c r="E84" s="43">
        <f>F82</f>
        <v>67495.91230929151</v>
      </c>
      <c r="F84" s="44">
        <f>C84+D84-E84</f>
        <v>-27775.502309291507</v>
      </c>
    </row>
    <row r="86" spans="1:6" ht="13.5" thickBot="1">
      <c r="A86" t="s">
        <v>113</v>
      </c>
      <c r="C86" s="55">
        <v>42522</v>
      </c>
      <c r="D86" s="8" t="s">
        <v>114</v>
      </c>
      <c r="E86" s="55">
        <v>42551</v>
      </c>
      <c r="F86" t="s">
        <v>115</v>
      </c>
    </row>
    <row r="87" spans="1:7" ht="13.5" thickBot="1">
      <c r="A87" t="s">
        <v>116</v>
      </c>
      <c r="F87" s="56">
        <f>E84</f>
        <v>67495.91230929151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2016-08-31T13:26:17Z</dcterms:modified>
  <cp:category/>
  <cp:version/>
  <cp:contentType/>
  <cp:contentStatus/>
</cp:coreProperties>
</file>