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<sst xmlns="http://schemas.openxmlformats.org/spreadsheetml/2006/main" count="186" uniqueCount="162">
  <si>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</si>
  <si>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</si>
  <si>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</si>
  <si>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</si>
  <si>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</si>
  <si>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</si>
  <si>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</si>
  <si>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</si>
  <si>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</si>
  <si>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</si>
  <si>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</si>
  <si>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</si>
  <si>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</si>
  <si>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</si>
  <si>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</si>
  <si>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</si>
  <si>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</si>
  <si>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</si>
  <si>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</si>
  <si>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</si>
  <si>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</si>
  <si>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</si>
  <si>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</si>
  <si>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</si>
  <si>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</si>
  <si>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</si>
  <si>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</si>
  <si>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</si>
  <si>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</si>
  <si>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</si>
  <si>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</si>
  <si>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</si>
  <si>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</si>
  <si>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</si>
  <si>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</si>
  <si>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</si>
  <si>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</si>
  <si>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</si>
  <si>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</si>
  <si>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</si>
  <si>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</si>
  <si>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</si>
  <si>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</si>
  <si>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</si>
  <si>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</si>
  <si>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</si>
  <si>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</si>
  <si>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</si>
  <si>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</si>
  <si>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</si>
  <si>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</si>
  <si>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</si>
  <si>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</si>
  <si>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</si>
  <si>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</si>
  <si>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</si>
  <si>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</si>
  <si>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</si>
  <si>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</si>
  <si>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</si>
  <si>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</si>
  <si>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</si>
  <si>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</si>
  <si>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</si>
  <si>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</si>
  <si>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</si>
  <si>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</si>
  <si>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</si>
  <si>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</si>
  <si>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</si>
  <si>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</si>
  <si>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</si>
  <si>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</si>
  <si>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</si>
  <si>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</si>
  <si>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</si>
  <si>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</si>
  <si>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</si>
  <si>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</si>
  <si>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</si>
  <si>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</si>
  <si>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</si>
  <si>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</si>
  <si>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</si>
  <si>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</si>
  <si>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</si>
  <si>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</si>
  <si>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</si>
  <si>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</si>
  <si>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</si>
  <si>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</si>
  <si>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</si>
  <si>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</si>
  <si>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</si>
  <si>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</si>
  <si>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</si>
  <si>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</si>
  <si>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</si>
  <si>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</si>
  <si>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</si>
  <si>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</si>
  <si>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</si>
  <si>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</si>
  <si>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</si>
  <si>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</si>
  <si>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</si>
  <si>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</si>
  <si>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</si>
  <si>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</si>
  <si>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</si>
  <si>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</si>
  <si>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</si>
  <si>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</si>
  <si>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</si>
  <si>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</si>
  <si>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</si>
  <si>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</si>
  <si>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</si>
  <si>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</si>
  <si>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</si>
  <si>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</si>
  <si>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</si>
  <si>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</si>
  <si>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</si>
  <si>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</si>
  <si>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</si>
  <si>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</si>
  <si>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</si>
  <si>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</si>
  <si>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ост.на 01.09.</t>
  </si>
  <si>
    <t>августа</t>
  </si>
  <si>
    <t xml:space="preserve">                               за   август  2016 г.</t>
  </si>
  <si>
    <t>31.09.2016</t>
  </si>
  <si>
    <t>пломбировка учета связи (водоканал)</t>
  </si>
  <si>
    <t>прочистка канализации п-д1,3</t>
  </si>
  <si>
    <t>демонтаж, монтаж  тройников, окраска эл.узла</t>
  </si>
  <si>
    <t>краска</t>
  </si>
  <si>
    <t>1кг</t>
  </si>
  <si>
    <t>смена труб д 25 на п.пр. (4мп) кв.85</t>
  </si>
  <si>
    <t>смена труб д 20 на п.пр. (2мп) кв.86</t>
  </si>
  <si>
    <t>труба д 25 п.пр.</t>
  </si>
  <si>
    <t>4мп</t>
  </si>
  <si>
    <t>тройник 25</t>
  </si>
  <si>
    <t>4шт</t>
  </si>
  <si>
    <t>труба д 20 п.пр.</t>
  </si>
  <si>
    <t>2мп</t>
  </si>
  <si>
    <t>муфта комб. 25</t>
  </si>
  <si>
    <t>диск</t>
  </si>
  <si>
    <t>1шт</t>
  </si>
  <si>
    <t>окраска метал. ограждения и поручней</t>
  </si>
  <si>
    <t>краска зеленая</t>
  </si>
  <si>
    <t>3кг</t>
  </si>
  <si>
    <t>эластобит</t>
  </si>
  <si>
    <t>битум</t>
  </si>
  <si>
    <t>газ-пропан</t>
  </si>
  <si>
    <t>ремонт мягкой кровли в 1 слой (150м2)</t>
  </si>
  <si>
    <t>15 рул.</t>
  </si>
  <si>
    <t>20кг</t>
  </si>
  <si>
    <t>15кг</t>
  </si>
  <si>
    <t>смена ламп (8шт) т.п., п-д 2,3,4</t>
  </si>
  <si>
    <t>лампа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</si>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</sst>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M51" sqref="M51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8</v>
      </c>
      <c r="K2" t="s">
        <v>131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130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0</v>
      </c>
      <c r="M6" s="53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3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3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3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53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3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3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3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3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2.49</v>
      </c>
      <c r="M16" s="53">
        <f t="shared" si="0"/>
        <v>342.097614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3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3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3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7.99</v>
      </c>
      <c r="M20" s="33">
        <f>SUM(M6:M19)</f>
        <v>1097.7349140000001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134</v>
      </c>
      <c r="L24" s="25">
        <v>9.66</v>
      </c>
      <c r="M24" s="51">
        <f>L24*114.3*1.202*1.15</f>
        <v>1526.2499573999996</v>
      </c>
    </row>
    <row r="25" spans="1:13" ht="12.75">
      <c r="A25" t="s">
        <v>106</v>
      </c>
      <c r="J25" s="20">
        <v>2</v>
      </c>
      <c r="K25" s="49" t="s">
        <v>135</v>
      </c>
      <c r="L25" s="60">
        <v>6.58</v>
      </c>
      <c r="M25" s="51">
        <f>L25*114.3*1.202*1.15</f>
        <v>1039.6195361999999</v>
      </c>
    </row>
    <row r="26" spans="1:13" ht="12.75">
      <c r="A26" t="s">
        <v>107</v>
      </c>
      <c r="J26" s="20">
        <v>3</v>
      </c>
      <c r="K26" s="20" t="s">
        <v>138</v>
      </c>
      <c r="L26" s="53">
        <f>0.04*184.3</f>
        <v>7.372000000000001</v>
      </c>
      <c r="M26" s="51">
        <f>L26*114.3*1.202*1.15</f>
        <v>1164.75307308</v>
      </c>
    </row>
    <row r="27" spans="1:13" ht="12.75">
      <c r="A27" s="57" t="s">
        <v>108</v>
      </c>
      <c r="B27" s="57"/>
      <c r="C27" s="57"/>
      <c r="D27" s="57"/>
      <c r="E27" s="57"/>
      <c r="F27" s="57"/>
      <c r="G27" s="57"/>
      <c r="J27" s="20">
        <v>4</v>
      </c>
      <c r="K27" s="20" t="s">
        <v>139</v>
      </c>
      <c r="L27" s="53">
        <f>0.02*224.9</f>
        <v>4.498</v>
      </c>
      <c r="M27" s="51">
        <f aca="true" t="shared" si="1" ref="M27:M34">L27*114.3*1.202*1.15</f>
        <v>710.6700112199999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f>0.2307*40.7</f>
        <v>9.38949</v>
      </c>
      <c r="M28" s="51">
        <f t="shared" si="1"/>
        <v>1483.5102186861</v>
      </c>
    </row>
    <row r="29" spans="1:13" ht="12.75">
      <c r="A29" t="s">
        <v>110</v>
      </c>
      <c r="B29" s="1"/>
      <c r="C29" s="8"/>
      <c r="D29" s="8"/>
      <c r="J29" s="20">
        <v>6</v>
      </c>
      <c r="K29" s="49" t="s">
        <v>155</v>
      </c>
      <c r="L29" s="50">
        <f>1.5*146.47</f>
        <v>219.70499999999998</v>
      </c>
      <c r="M29" s="51">
        <f t="shared" si="1"/>
        <v>34712.70671744999</v>
      </c>
    </row>
    <row r="30" spans="10:13" ht="12.75">
      <c r="J30" s="20">
        <v>7</v>
      </c>
      <c r="K30" s="20" t="s">
        <v>159</v>
      </c>
      <c r="L30" s="25">
        <f>0.08*7.1</f>
        <v>0.568</v>
      </c>
      <c r="M30" s="51">
        <f t="shared" si="1"/>
        <v>89.74223351999998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56</v>
      </c>
      <c r="L35" s="28">
        <f>SUM(L24:L34)</f>
        <v>257.77248999999995</v>
      </c>
      <c r="M35" s="33">
        <f>SUM(M24:M34)</f>
        <v>40727.25174755609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9" t="s">
        <v>133</v>
      </c>
      <c r="L39" s="50"/>
      <c r="M39" s="50">
        <v>1722</v>
      </c>
    </row>
    <row r="40" spans="1:13" ht="12.75">
      <c r="A40" s="2" t="s">
        <v>6</v>
      </c>
      <c r="F40" s="11">
        <v>57189.23</v>
      </c>
      <c r="J40" s="20">
        <v>2</v>
      </c>
      <c r="K40" s="20" t="s">
        <v>136</v>
      </c>
      <c r="L40" s="25" t="s">
        <v>137</v>
      </c>
      <c r="M40" s="25">
        <v>131.77</v>
      </c>
    </row>
    <row r="41" spans="1:13" ht="12.75">
      <c r="A41" t="s">
        <v>7</v>
      </c>
      <c r="F41" s="5">
        <v>48699.42</v>
      </c>
      <c r="J41" s="20">
        <v>3</v>
      </c>
      <c r="K41" s="20" t="s">
        <v>140</v>
      </c>
      <c r="L41" s="25" t="s">
        <v>141</v>
      </c>
      <c r="M41" s="25">
        <f>4*124</f>
        <v>496</v>
      </c>
    </row>
    <row r="42" spans="2:13" ht="12.75">
      <c r="B42" t="s">
        <v>8</v>
      </c>
      <c r="F42" s="9">
        <f>F41/F40</f>
        <v>0.851548796862626</v>
      </c>
      <c r="J42" s="20">
        <v>4</v>
      </c>
      <c r="K42" s="20" t="s">
        <v>142</v>
      </c>
      <c r="L42" s="25" t="s">
        <v>143</v>
      </c>
      <c r="M42" s="25">
        <f>4*15.47</f>
        <v>61.88</v>
      </c>
    </row>
    <row r="43" spans="1:13" ht="12.75">
      <c r="A43" t="s">
        <v>127</v>
      </c>
      <c r="F43" s="5">
        <f>250+800+250</f>
        <v>1300</v>
      </c>
      <c r="J43" s="20">
        <v>5</v>
      </c>
      <c r="K43" s="20" t="s">
        <v>144</v>
      </c>
      <c r="L43" s="25" t="s">
        <v>145</v>
      </c>
      <c r="M43" s="25">
        <f>2*92</f>
        <v>184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49999.42</v>
      </c>
      <c r="J44" s="20">
        <v>6</v>
      </c>
      <c r="K44" s="20" t="s">
        <v>146</v>
      </c>
      <c r="L44" s="25" t="s">
        <v>143</v>
      </c>
      <c r="M44" s="25">
        <f>4*80</f>
        <v>320</v>
      </c>
    </row>
    <row r="45" spans="6:13" ht="12.75">
      <c r="F45" s="48"/>
      <c r="J45" s="20">
        <v>7</v>
      </c>
      <c r="K45" s="49" t="s">
        <v>147</v>
      </c>
      <c r="L45" s="50" t="s">
        <v>148</v>
      </c>
      <c r="M45" s="50">
        <v>25.59</v>
      </c>
    </row>
    <row r="46" spans="2:13" ht="12.75">
      <c r="B46" s="1" t="s">
        <v>10</v>
      </c>
      <c r="C46" s="1"/>
      <c r="J46" s="20">
        <v>8</v>
      </c>
      <c r="K46" s="20" t="s">
        <v>150</v>
      </c>
      <c r="L46" s="25" t="s">
        <v>151</v>
      </c>
      <c r="M46" s="25">
        <f>3*69.05</f>
        <v>207.14999999999998</v>
      </c>
    </row>
    <row r="47" spans="10:13" ht="12.75">
      <c r="J47" s="20">
        <v>9</v>
      </c>
      <c r="K47" s="20" t="s">
        <v>152</v>
      </c>
      <c r="L47" s="25" t="s">
        <v>156</v>
      </c>
      <c r="M47" s="25">
        <f>15*870</f>
        <v>13050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153</v>
      </c>
      <c r="L48" s="25" t="s">
        <v>157</v>
      </c>
      <c r="M48" s="25">
        <v>1290.91</v>
      </c>
    </row>
    <row r="49" spans="1:13" ht="12.75">
      <c r="A49" t="s">
        <v>12</v>
      </c>
      <c r="F49" s="11">
        <v>4336.33</v>
      </c>
      <c r="J49" s="20">
        <v>11</v>
      </c>
      <c r="K49" s="20" t="s">
        <v>154</v>
      </c>
      <c r="L49" s="25" t="s">
        <v>158</v>
      </c>
      <c r="M49" s="25">
        <v>802.8</v>
      </c>
    </row>
    <row r="50" spans="1:13" ht="12.75">
      <c r="A50" s="6" t="s">
        <v>81</v>
      </c>
      <c r="F50" s="11">
        <f>(2800+266.66)*1.202</f>
        <v>3686.1253199999996</v>
      </c>
      <c r="J50" s="20">
        <v>12</v>
      </c>
      <c r="K50" s="20" t="s">
        <v>160</v>
      </c>
      <c r="L50" s="25" t="s">
        <v>161</v>
      </c>
      <c r="M50" s="25">
        <f>8*12.2</f>
        <v>97.6</v>
      </c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2">
        <f>SUM(F49:F51)</f>
        <v>8022.455319999999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1" t="s">
        <v>63</v>
      </c>
      <c r="M53" s="33">
        <f>SUM(M39:M52)</f>
        <v>18389.699999999997</v>
      </c>
    </row>
    <row r="54" spans="1:6" ht="12.75">
      <c r="A54" t="s">
        <v>73</v>
      </c>
      <c r="C54" s="13"/>
      <c r="D54" s="44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7923.582</v>
      </c>
    </row>
    <row r="57" spans="1:2" ht="12.75">
      <c r="A57" s="4" t="s">
        <v>17</v>
      </c>
      <c r="B57" s="4"/>
    </row>
    <row r="58" spans="1:6" ht="12.75">
      <c r="A58" t="s">
        <v>18</v>
      </c>
      <c r="C58" s="56">
        <v>167335</v>
      </c>
      <c r="D58">
        <v>228935.4</v>
      </c>
      <c r="E58">
        <v>4476.6</v>
      </c>
      <c r="F58" s="34">
        <f>C58/D58*E58</f>
        <v>3272.066534926447</v>
      </c>
    </row>
    <row r="59" spans="1:6" ht="12.75">
      <c r="A59" t="s">
        <v>19</v>
      </c>
      <c r="F59" s="34">
        <f>M20</f>
        <v>1097.7349140000001</v>
      </c>
    </row>
    <row r="60" spans="1:6" ht="12.75">
      <c r="A60" t="s">
        <v>20</v>
      </c>
      <c r="F60" s="11">
        <f>M35</f>
        <v>40727.25174755609</v>
      </c>
    </row>
    <row r="61" spans="1:6" ht="12.75">
      <c r="A61" t="s">
        <v>70</v>
      </c>
      <c r="F61" s="5">
        <f>721.2+721.2</f>
        <v>1442.4</v>
      </c>
    </row>
    <row r="62" spans="1:6" ht="12.75">
      <c r="A62" t="s">
        <v>21</v>
      </c>
      <c r="F62" s="11">
        <f>M53</f>
        <v>18389.699999999997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0.31</v>
      </c>
      <c r="E65" t="s">
        <v>14</v>
      </c>
      <c r="F65" s="11">
        <f>B65*D65</f>
        <v>1387.746</v>
      </c>
    </row>
    <row r="66" spans="1:6" ht="12.75">
      <c r="A66" s="45"/>
      <c r="B66" s="45"/>
      <c r="C66" s="45"/>
      <c r="D66" s="46"/>
      <c r="E66" s="45"/>
      <c r="F66" s="46">
        <v>0</v>
      </c>
    </row>
    <row r="67" spans="1:6" ht="12.75">
      <c r="A67" s="45" t="s">
        <v>83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24</v>
      </c>
      <c r="B68" s="10"/>
      <c r="C68" s="10"/>
      <c r="F68" s="47">
        <f>SUM(F58:F67)</f>
        <v>66316.89919648254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0.18</v>
      </c>
      <c r="E70" t="s">
        <v>14</v>
      </c>
      <c r="F70" s="11">
        <f>B70*D70</f>
        <v>805.788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</v>
      </c>
      <c r="E73" t="s">
        <v>14</v>
      </c>
      <c r="F73" s="11">
        <f>B73*D73</f>
        <v>4476.6</v>
      </c>
    </row>
    <row r="74" spans="1:6" ht="12.75">
      <c r="A74" s="4" t="s">
        <v>28</v>
      </c>
      <c r="F74" s="32">
        <f>F70+F73</f>
        <v>5282.388000000001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1.76</v>
      </c>
      <c r="E77" t="s">
        <v>14</v>
      </c>
      <c r="F77" s="11">
        <f>B77*D77</f>
        <v>7878.816000000001</v>
      </c>
    </row>
    <row r="78" spans="1:6" ht="12.75">
      <c r="A78" s="4" t="s">
        <v>30</v>
      </c>
      <c r="F78" s="32">
        <f>SUM(F77)</f>
        <v>7878.816000000001</v>
      </c>
    </row>
    <row r="79" spans="1:6" ht="12.75">
      <c r="A79" s="54" t="s">
        <v>76</v>
      </c>
      <c r="B79" s="45"/>
      <c r="C79" s="45"/>
      <c r="D79" s="52">
        <v>0</v>
      </c>
      <c r="E79" s="45"/>
      <c r="F79" s="55">
        <f>D79*E33</f>
        <v>0</v>
      </c>
    </row>
    <row r="80" spans="1:6" ht="12.75">
      <c r="A80" s="1" t="s">
        <v>31</v>
      </c>
      <c r="B80" s="1"/>
      <c r="F80" s="32">
        <f>F52+F56+F68+F74+F78+F79</f>
        <v>95424.14051648256</v>
      </c>
    </row>
    <row r="81" spans="1:9" ht="12.75">
      <c r="A81" s="1" t="s">
        <v>74</v>
      </c>
      <c r="B81" s="35"/>
      <c r="C81" s="35">
        <v>0.058</v>
      </c>
      <c r="D81" s="1"/>
      <c r="E81" s="1"/>
      <c r="F81" s="32">
        <f>F80*5.8%</f>
        <v>5534.600149955988</v>
      </c>
      <c r="I81" s="7"/>
    </row>
    <row r="82" spans="1:6" ht="15">
      <c r="A82" s="12" t="s">
        <v>33</v>
      </c>
      <c r="B82" s="12"/>
      <c r="C82" s="12"/>
      <c r="D82" s="12"/>
      <c r="E82" s="12"/>
      <c r="F82" s="41">
        <f>F80+F81</f>
        <v>100958.74066643855</v>
      </c>
    </row>
    <row r="83" spans="2:6" ht="12.75">
      <c r="B83" s="36" t="s">
        <v>66</v>
      </c>
      <c r="C83" s="37" t="s">
        <v>67</v>
      </c>
      <c r="D83" s="22" t="s">
        <v>68</v>
      </c>
      <c r="E83" s="22" t="s">
        <v>69</v>
      </c>
      <c r="F83" s="40" t="s">
        <v>129</v>
      </c>
    </row>
    <row r="84" spans="1:6" ht="12.75">
      <c r="A84" s="13"/>
      <c r="B84" s="38">
        <v>42583</v>
      </c>
      <c r="C84" s="39">
        <v>231459</v>
      </c>
      <c r="D84" s="42">
        <f>F44</f>
        <v>49999.42</v>
      </c>
      <c r="E84" s="42">
        <f>F82</f>
        <v>100958.74066643855</v>
      </c>
      <c r="F84" s="43">
        <f>C84+D84-E84</f>
        <v>180499.67933356145</v>
      </c>
    </row>
    <row r="86" spans="1:6" ht="13.5" thickBot="1">
      <c r="A86" t="s">
        <v>112</v>
      </c>
      <c r="C86" s="58">
        <v>42583</v>
      </c>
      <c r="D86" s="8" t="s">
        <v>113</v>
      </c>
      <c r="E86" s="58" t="s">
        <v>132</v>
      </c>
      <c r="F86" t="s">
        <v>114</v>
      </c>
    </row>
    <row r="87" spans="1:7" ht="13.5" thickBot="1">
      <c r="A87" t="s">
        <v>115</v>
      </c>
      <c r="F87" s="59">
        <f>E84</f>
        <v>100958.74066643855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2016-10-19T08:02:22Z</dcterms:modified>
  <cp:category/>
  <cp:version/>
  <cp:contentType/>
  <cp:contentStatus/>
</cp:coreProperties>
</file>