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<sst xmlns="http://schemas.openxmlformats.org/spreadsheetml/2006/main" count="168" uniqueCount="145">
  <si>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</si>
  <si>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</si>
  <si>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</si>
  <si>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</si>
  <si>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</si>
  <si>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</si>
  <si>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</si>
  <si>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</si>
  <si>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</si>
  <si>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</si>
  <si>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</si>
  <si>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</si>
  <si>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</si>
  <si>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</si>
  <si>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</si>
  <si>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</si>
  <si>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</si>
  <si>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</si>
  <si>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</si>
  <si>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</si>
  <si>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</si>
  <si>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</si>
  <si>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</si>
  <si>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</si>
  <si>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</si>
  <si>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</si>
  <si>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</si>
  <si>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</si>
  <si>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</si>
  <si>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</si>
  <si>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</si>
  <si>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</si>
  <si>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</si>
  <si>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</si>
  <si>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</si>
  <si>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</si>
  <si>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</si>
  <si>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</si>
  <si>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</si>
  <si>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</si>
  <si>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</si>
  <si>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</si>
  <si>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</si>
  <si>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</si>
  <si>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</si>
  <si>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</si>
  <si>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</si>
  <si>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</si>
  <si>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</si>
  <si>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</si>
  <si>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</si>
  <si>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</si>
  <si>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</si>
  <si>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</si>
  <si>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</si>
  <si>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</si>
  <si>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</si>
  <si>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</si>
  <si>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</si>
  <si>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</si>
  <si>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</si>
  <si>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</si>
  <si>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</si>
  <si>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</si>
  <si>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</si>
  <si>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</si>
  <si>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</si>
  <si>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</si>
  <si>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</si>
  <si>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</si>
  <si>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</si>
  <si>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</si>
  <si>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</si>
  <si>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</si>
  <si>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</si>
  <si>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</si>
  <si>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</si>
  <si>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</si>
  <si>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</si>
  <si>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</si>
  <si>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</si>
  <si>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</si>
  <si>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</si>
  <si>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</si>
  <si>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</si>
  <si>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</si>
  <si>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</si>
  <si>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</si>
  <si>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</si>
  <si>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</si>
  <si>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</si>
  <si>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</si>
  <si>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</si>
  <si>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</si>
  <si>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</si>
  <si>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</si>
  <si>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</si>
  <si>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</si>
  <si>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</si>
  <si>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</si>
  <si>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</si>
  <si>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</si>
  <si>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</si>
  <si>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</si>
  <si>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</si>
  <si>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</si>
  <si>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</si>
  <si>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</si>
  <si>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</si>
  <si>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</si>
  <si>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</si>
  <si>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</si>
  <si>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</si>
  <si>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</si>
  <si>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</si>
  <si>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</si>
  <si>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</si>
  <si>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</si>
  <si>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</si>
  <si>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</si>
  <si>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</si>
  <si>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</si>
  <si>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</si>
  <si>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</si>
  <si>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</si>
  <si>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</si>
  <si>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</si>
  <si>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(Спарк,ростелеком,комстар)</t>
    </r>
  </si>
  <si>
    <t>директора: Падуна Э.В. Действующего на основании _Устава__________________</t>
  </si>
  <si>
    <t>ост.на 01.04.</t>
  </si>
  <si>
    <t>марта</t>
  </si>
  <si>
    <t xml:space="preserve">                               за   март  2016 г.</t>
  </si>
  <si>
    <t>прочистка канализации п-д 4</t>
  </si>
  <si>
    <t xml:space="preserve">изготовление и установка поручня из труб </t>
  </si>
  <si>
    <t>труба д 25</t>
  </si>
  <si>
    <t>15мп</t>
  </si>
  <si>
    <t>отвод 25</t>
  </si>
  <si>
    <t>4шт</t>
  </si>
  <si>
    <t>арматура</t>
  </si>
  <si>
    <t>6мп</t>
  </si>
  <si>
    <t>эдектроды</t>
  </si>
  <si>
    <t>5кг</t>
  </si>
  <si>
    <t>смена ламп (8шт) п-д2,5</t>
  </si>
  <si>
    <t>лампа</t>
  </si>
  <si>
    <t>8шт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</si>
</sst>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3</v>
      </c>
      <c r="K2" t="s">
        <v>131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130</v>
      </c>
      <c r="G5" s="8" t="s">
        <v>87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75</v>
      </c>
      <c r="L6" s="25">
        <v>0</v>
      </c>
      <c r="M6" s="53">
        <f>L6*114.3*1.202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42</v>
      </c>
      <c r="L7" s="14"/>
      <c r="M7" s="53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53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53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53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4.98</v>
      </c>
      <c r="M11" s="53">
        <f t="shared" si="0"/>
        <v>684.195228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53">
        <f t="shared" si="0"/>
        <v>0</v>
      </c>
    </row>
    <row r="13" spans="5:13" ht="12.75">
      <c r="E13" t="s">
        <v>95</v>
      </c>
      <c r="J13" s="16"/>
      <c r="K13" s="18" t="s">
        <v>78</v>
      </c>
      <c r="L13" s="23">
        <v>5</v>
      </c>
      <c r="M13" s="53">
        <f t="shared" si="0"/>
        <v>686.943</v>
      </c>
    </row>
    <row r="14" spans="1:13" ht="12.75">
      <c r="A14" t="s">
        <v>96</v>
      </c>
      <c r="J14" s="20">
        <v>5</v>
      </c>
      <c r="K14" s="19" t="s">
        <v>48</v>
      </c>
      <c r="L14" s="25">
        <v>0</v>
      </c>
      <c r="M14" s="53">
        <f t="shared" si="0"/>
        <v>0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53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0</v>
      </c>
      <c r="M16" s="53">
        <f t="shared" si="0"/>
        <v>0</v>
      </c>
    </row>
    <row r="17" spans="5:13" ht="12.75">
      <c r="E17" t="s">
        <v>99</v>
      </c>
      <c r="J17" s="15" t="s">
        <v>52</v>
      </c>
      <c r="K17" s="26" t="s">
        <v>80</v>
      </c>
      <c r="L17" s="21">
        <v>0</v>
      </c>
      <c r="M17" s="53">
        <f t="shared" si="0"/>
        <v>0</v>
      </c>
    </row>
    <row r="18" spans="5:13" ht="12.75">
      <c r="E18" t="s">
        <v>100</v>
      </c>
      <c r="J18" s="15" t="s">
        <v>54</v>
      </c>
      <c r="K18" s="26" t="s">
        <v>53</v>
      </c>
      <c r="L18" s="21"/>
      <c r="M18" s="53">
        <f t="shared" si="0"/>
        <v>0</v>
      </c>
    </row>
    <row r="19" spans="1:13" ht="12.75">
      <c r="A19" t="s">
        <v>101</v>
      </c>
      <c r="J19" s="16" t="s">
        <v>79</v>
      </c>
      <c r="K19" s="18" t="s">
        <v>55</v>
      </c>
      <c r="L19" s="23">
        <v>0.5</v>
      </c>
      <c r="M19" s="53">
        <f t="shared" si="0"/>
        <v>68.6943</v>
      </c>
    </row>
    <row r="20" spans="1:13" ht="12.75">
      <c r="A20" t="s">
        <v>102</v>
      </c>
      <c r="J20" s="20"/>
      <c r="K20" s="27" t="s">
        <v>56</v>
      </c>
      <c r="L20" s="28">
        <f>SUM(L6:L19)</f>
        <v>10.48</v>
      </c>
      <c r="M20" s="33">
        <f>SUM(M6:M19)</f>
        <v>1439.832528</v>
      </c>
    </row>
    <row r="21" spans="1:11" ht="12.75">
      <c r="A21" t="s">
        <v>128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132</v>
      </c>
      <c r="L24" s="25">
        <v>4.83</v>
      </c>
      <c r="M24" s="51">
        <f>L24*114.3*1.202*1.15</f>
        <v>763.1249786999998</v>
      </c>
    </row>
    <row r="25" spans="1:13" ht="12.75">
      <c r="A25" t="s">
        <v>106</v>
      </c>
      <c r="J25" s="20">
        <v>2</v>
      </c>
      <c r="K25" s="49" t="s">
        <v>133</v>
      </c>
      <c r="L25" s="60">
        <f>0.15*94.83</f>
        <v>14.224499999999999</v>
      </c>
      <c r="M25" s="51">
        <f aca="true" t="shared" si="1" ref="M25:M34">L25*114.3*1.202*1.15</f>
        <v>2247.426761805</v>
      </c>
    </row>
    <row r="26" spans="1:13" ht="12.75">
      <c r="A26" t="s">
        <v>107</v>
      </c>
      <c r="J26" s="20">
        <v>3</v>
      </c>
      <c r="K26" s="20" t="s">
        <v>142</v>
      </c>
      <c r="L26" s="25">
        <f>0.08*7.1</f>
        <v>0.568</v>
      </c>
      <c r="M26" s="51">
        <f t="shared" si="1"/>
        <v>89.74223351999998</v>
      </c>
    </row>
    <row r="27" spans="1:13" ht="12.75">
      <c r="A27" s="57" t="s">
        <v>108</v>
      </c>
      <c r="B27" s="57"/>
      <c r="C27" s="57"/>
      <c r="D27" s="57"/>
      <c r="E27" s="57"/>
      <c r="F27" s="57"/>
      <c r="G27" s="57"/>
      <c r="J27" s="20">
        <v>4</v>
      </c>
      <c r="K27" s="20"/>
      <c r="L27" s="25"/>
      <c r="M27" s="51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5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49"/>
      <c r="L29" s="50"/>
      <c r="M29" s="51">
        <f t="shared" si="1"/>
        <v>0</v>
      </c>
    </row>
    <row r="30" spans="10:13" ht="12.75">
      <c r="J30" s="20">
        <v>7</v>
      </c>
      <c r="K30" s="20"/>
      <c r="L30" s="25"/>
      <c r="M30" s="51">
        <f t="shared" si="1"/>
        <v>0</v>
      </c>
    </row>
    <row r="31" spans="2:13" ht="12.75">
      <c r="B31" t="s">
        <v>0</v>
      </c>
      <c r="J31" s="20">
        <v>8</v>
      </c>
      <c r="K31" s="49"/>
      <c r="L31" s="50"/>
      <c r="M31" s="51">
        <f t="shared" si="1"/>
        <v>0</v>
      </c>
    </row>
    <row r="32" spans="10:13" ht="12.75">
      <c r="J32" s="20">
        <v>9</v>
      </c>
      <c r="K32" s="20"/>
      <c r="L32" s="25"/>
      <c r="M32" s="51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1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1">
        <f t="shared" si="1"/>
        <v>0</v>
      </c>
    </row>
    <row r="35" spans="1:13" ht="12.75">
      <c r="A35" t="s">
        <v>3</v>
      </c>
      <c r="J35" s="20"/>
      <c r="K35" s="30" t="s">
        <v>56</v>
      </c>
      <c r="L35" s="28">
        <f>SUM(L24:L34)</f>
        <v>19.6225</v>
      </c>
      <c r="M35" s="33">
        <f>SUM(M24:M34)</f>
        <v>3100.2939740249994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9" t="s">
        <v>134</v>
      </c>
      <c r="L39" s="50" t="s">
        <v>135</v>
      </c>
      <c r="M39" s="50">
        <v>1572.09</v>
      </c>
    </row>
    <row r="40" spans="1:13" ht="12.75">
      <c r="A40" s="2" t="s">
        <v>6</v>
      </c>
      <c r="F40" s="11">
        <v>57189.23</v>
      </c>
      <c r="J40" s="20">
        <v>2</v>
      </c>
      <c r="K40" s="20" t="s">
        <v>136</v>
      </c>
      <c r="L40" s="25" t="s">
        <v>137</v>
      </c>
      <c r="M40" s="25">
        <f>4*31</f>
        <v>124</v>
      </c>
    </row>
    <row r="41" spans="1:13" ht="12.75">
      <c r="A41" t="s">
        <v>7</v>
      </c>
      <c r="F41" s="5">
        <v>64153.16</v>
      </c>
      <c r="J41" s="20">
        <v>3</v>
      </c>
      <c r="K41" s="20" t="s">
        <v>138</v>
      </c>
      <c r="L41" s="25" t="s">
        <v>139</v>
      </c>
      <c r="M41" s="25">
        <f>6*35</f>
        <v>210</v>
      </c>
    </row>
    <row r="42" spans="2:13" ht="12.75">
      <c r="B42" t="s">
        <v>8</v>
      </c>
      <c r="F42" s="9">
        <f>F41/F40</f>
        <v>1.121769955636752</v>
      </c>
      <c r="J42" s="20">
        <v>4</v>
      </c>
      <c r="K42" s="20" t="s">
        <v>140</v>
      </c>
      <c r="L42" s="25" t="s">
        <v>141</v>
      </c>
      <c r="M42" s="25">
        <f>5*385</f>
        <v>1925</v>
      </c>
    </row>
    <row r="43" spans="1:13" ht="12.75">
      <c r="A43" t="s">
        <v>127</v>
      </c>
      <c r="F43" s="5">
        <f>250+800+250</f>
        <v>1300</v>
      </c>
      <c r="J43" s="20">
        <v>5</v>
      </c>
      <c r="K43" s="20" t="s">
        <v>143</v>
      </c>
      <c r="L43" s="25" t="s">
        <v>144</v>
      </c>
      <c r="M43" s="25">
        <f>8*49.68</f>
        <v>397.44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65453.16</v>
      </c>
      <c r="J44" s="20">
        <v>6</v>
      </c>
      <c r="K44" s="20"/>
      <c r="L44" s="25"/>
      <c r="M44" s="25"/>
    </row>
    <row r="45" spans="6:13" ht="12.75">
      <c r="F45" s="48"/>
      <c r="J45" s="20">
        <v>7</v>
      </c>
      <c r="K45" s="49"/>
      <c r="L45" s="50"/>
      <c r="M45" s="50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4336.33</v>
      </c>
      <c r="J49" s="20">
        <v>11</v>
      </c>
      <c r="K49" s="20"/>
      <c r="L49" s="25"/>
      <c r="M49" s="25"/>
    </row>
    <row r="50" spans="1:13" ht="12.75">
      <c r="A50" s="6" t="s">
        <v>81</v>
      </c>
      <c r="F50" s="5">
        <v>3606</v>
      </c>
      <c r="J50" s="20">
        <v>12</v>
      </c>
      <c r="K50" s="20"/>
      <c r="L50" s="25"/>
      <c r="M50" s="25"/>
    </row>
    <row r="51" spans="1:13" ht="12.75">
      <c r="A51" s="6" t="s">
        <v>82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2">
        <f>SUM(F49:F51)</f>
        <v>7942.33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1" t="s">
        <v>63</v>
      </c>
      <c r="M53" s="33">
        <f>SUM(M39:M52)</f>
        <v>4228.53</v>
      </c>
    </row>
    <row r="54" spans="1:6" ht="12.75">
      <c r="A54" t="s">
        <v>73</v>
      </c>
      <c r="C54" s="13"/>
      <c r="D54" s="44">
        <v>1.96</v>
      </c>
      <c r="E54" s="13" t="s">
        <v>14</v>
      </c>
      <c r="F54" s="11">
        <f>E33*D54</f>
        <v>8774.136</v>
      </c>
    </row>
    <row r="55" spans="1:6" ht="12.75">
      <c r="A55" t="s">
        <v>77</v>
      </c>
      <c r="B55">
        <v>1246</v>
      </c>
      <c r="C55" t="s">
        <v>13</v>
      </c>
      <c r="D55" s="5">
        <v>0.5</v>
      </c>
      <c r="E55" t="s">
        <v>14</v>
      </c>
      <c r="F55" s="11">
        <f>B55*D55</f>
        <v>623</v>
      </c>
    </row>
    <row r="56" spans="1:6" ht="12.75">
      <c r="A56" s="4" t="s">
        <v>16</v>
      </c>
      <c r="B56" s="10"/>
      <c r="C56" s="10"/>
      <c r="F56" s="32">
        <f>SUM(F54:F55)</f>
        <v>9397.136</v>
      </c>
    </row>
    <row r="57" spans="1:2" ht="12.75">
      <c r="A57" s="4" t="s">
        <v>17</v>
      </c>
      <c r="B57" s="4"/>
    </row>
    <row r="58" spans="1:6" ht="12.75">
      <c r="A58" t="s">
        <v>18</v>
      </c>
      <c r="C58" s="56">
        <v>166649</v>
      </c>
      <c r="D58">
        <v>228935.4</v>
      </c>
      <c r="E58">
        <v>4476.6</v>
      </c>
      <c r="F58" s="34">
        <f>C58/D58*E58</f>
        <v>3258.652499351346</v>
      </c>
    </row>
    <row r="59" spans="1:6" ht="12.75">
      <c r="A59" t="s">
        <v>19</v>
      </c>
      <c r="F59" s="34">
        <f>M20</f>
        <v>1439.832528</v>
      </c>
    </row>
    <row r="60" spans="1:6" ht="12.75">
      <c r="A60" t="s">
        <v>20</v>
      </c>
      <c r="F60" s="11">
        <f>M35</f>
        <v>3100.2939740249994</v>
      </c>
    </row>
    <row r="61" spans="1:6" ht="12.75">
      <c r="A61" t="s">
        <v>70</v>
      </c>
      <c r="F61" s="5">
        <v>0</v>
      </c>
    </row>
    <row r="62" spans="1:6" ht="12.75">
      <c r="A62" t="s">
        <v>21</v>
      </c>
      <c r="F62" s="11">
        <f>M53</f>
        <v>4228.53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0.3</v>
      </c>
      <c r="E65" t="s">
        <v>14</v>
      </c>
      <c r="F65" s="11">
        <f>B65*D65</f>
        <v>1342.98</v>
      </c>
    </row>
    <row r="66" spans="1:6" ht="12.75">
      <c r="A66" s="45"/>
      <c r="B66" s="45"/>
      <c r="C66" s="45"/>
      <c r="D66" s="46"/>
      <c r="E66" s="45"/>
      <c r="F66" s="46">
        <v>0</v>
      </c>
    </row>
    <row r="67" spans="1:6" ht="12.75">
      <c r="A67" s="45" t="s">
        <v>83</v>
      </c>
      <c r="B67" s="45"/>
      <c r="C67" s="45"/>
      <c r="D67" s="46">
        <v>0</v>
      </c>
      <c r="E67" s="45"/>
      <c r="F67" s="46">
        <f>D67*E33</f>
        <v>0</v>
      </c>
    </row>
    <row r="68" spans="1:6" ht="12.75">
      <c r="A68" s="4" t="s">
        <v>24</v>
      </c>
      <c r="B68" s="10"/>
      <c r="C68" s="10"/>
      <c r="F68" s="47">
        <f>SUM(F58:F67)</f>
        <v>13370.289001376344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0.27</v>
      </c>
      <c r="E70" t="s">
        <v>14</v>
      </c>
      <c r="F70" s="11">
        <f>B70*D70</f>
        <v>1208.6820000000002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1.25</v>
      </c>
      <c r="E73" t="s">
        <v>14</v>
      </c>
      <c r="F73" s="11">
        <f>B73*D73</f>
        <v>5595.75</v>
      </c>
    </row>
    <row r="74" spans="1:6" ht="12.75">
      <c r="A74" s="4" t="s">
        <v>28</v>
      </c>
      <c r="F74" s="32">
        <f>F70+F73</f>
        <v>6804.432000000001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2.36</v>
      </c>
      <c r="E77" t="s">
        <v>14</v>
      </c>
      <c r="F77" s="11">
        <f>B77*D77</f>
        <v>10564.776</v>
      </c>
    </row>
    <row r="78" spans="1:6" ht="12.75">
      <c r="A78" s="4" t="s">
        <v>30</v>
      </c>
      <c r="F78" s="32">
        <f>SUM(F77)</f>
        <v>10564.776</v>
      </c>
    </row>
    <row r="79" spans="1:6" ht="12.75">
      <c r="A79" s="54" t="s">
        <v>76</v>
      </c>
      <c r="B79" s="45"/>
      <c r="C79" s="45"/>
      <c r="D79" s="52">
        <v>0</v>
      </c>
      <c r="E79" s="45"/>
      <c r="F79" s="55">
        <f>D79*E33</f>
        <v>0</v>
      </c>
    </row>
    <row r="80" spans="1:6" ht="12.75">
      <c r="A80" s="1" t="s">
        <v>31</v>
      </c>
      <c r="B80" s="1"/>
      <c r="F80" s="32">
        <f>F52+F56+F68+F74+F78+F79</f>
        <v>48078.963001376345</v>
      </c>
    </row>
    <row r="81" spans="1:9" ht="12.75">
      <c r="A81" s="1" t="s">
        <v>74</v>
      </c>
      <c r="B81" s="35"/>
      <c r="C81" s="35">
        <v>0.058</v>
      </c>
      <c r="D81" s="1"/>
      <c r="E81" s="1"/>
      <c r="F81" s="32">
        <f>F80*5.8%</f>
        <v>2788.579854079828</v>
      </c>
      <c r="I81" s="7"/>
    </row>
    <row r="82" spans="1:6" ht="15">
      <c r="A82" s="12" t="s">
        <v>33</v>
      </c>
      <c r="B82" s="12"/>
      <c r="C82" s="12"/>
      <c r="D82" s="12"/>
      <c r="E82" s="12"/>
      <c r="F82" s="41">
        <f>F80+F81</f>
        <v>50867.54285545617</v>
      </c>
    </row>
    <row r="83" spans="2:6" ht="12.75">
      <c r="B83" s="36" t="s">
        <v>66</v>
      </c>
      <c r="C83" s="37" t="s">
        <v>67</v>
      </c>
      <c r="D83" s="22" t="s">
        <v>68</v>
      </c>
      <c r="E83" s="22" t="s">
        <v>69</v>
      </c>
      <c r="F83" s="40" t="s">
        <v>129</v>
      </c>
    </row>
    <row r="84" spans="1:6" ht="12.75">
      <c r="A84" s="13"/>
      <c r="B84" s="38">
        <v>42430</v>
      </c>
      <c r="C84" s="39">
        <v>295645</v>
      </c>
      <c r="D84" s="42">
        <f>F44</f>
        <v>65453.16</v>
      </c>
      <c r="E84" s="42">
        <f>F82</f>
        <v>50867.54285545617</v>
      </c>
      <c r="F84" s="43">
        <f>C84+D84-E84</f>
        <v>310230.61714454385</v>
      </c>
    </row>
    <row r="86" spans="1:6" ht="13.5" thickBot="1">
      <c r="A86" t="s">
        <v>112</v>
      </c>
      <c r="C86" s="58">
        <v>42430</v>
      </c>
      <c r="D86" s="8" t="s">
        <v>113</v>
      </c>
      <c r="E86" s="58">
        <v>42460</v>
      </c>
      <c r="F86" t="s">
        <v>114</v>
      </c>
    </row>
    <row r="87" spans="1:7" ht="13.5" thickBot="1">
      <c r="A87" t="s">
        <v>115</v>
      </c>
      <c r="F87" s="59">
        <f>E84</f>
        <v>50867.54285545617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2011-12-24T17:13:25Z</cp:lastPrinted>
  <dcterms:created xsi:type="dcterms:W3CDTF">2008-08-18T07:30:19Z</dcterms:created>
  <dcterms:modified xsi:type="dcterms:W3CDTF">2016-05-24T08:35:38Z</dcterms:modified>
  <cp:category/>
  <cp:version/>
  <cp:contentType/>
  <cp:contentStatus/>
</cp:coreProperties>
</file>