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<sst xmlns="http://schemas.openxmlformats.org/spreadsheetml/2006/main" count="182" uniqueCount="159">
  <si>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</si>
  <si>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</si>
  <si>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</si>
  <si>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</si>
  <si>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</si>
  <si>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</si>
  <si>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</si>
  <si>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</si>
  <si>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</si>
  <si>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</si>
  <si>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</si>
  <si>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</si>
  <si>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</si>
  <si>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</si>
  <si>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</si>
  <si>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</si>
  <si>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</si>
  <si>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</si>
  <si>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</si>
  <si>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</si>
  <si>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</si>
  <si>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</si>
  <si>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</si>
  <si>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</si>
  <si>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</si>
  <si>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</si>
  <si>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</si>
  <si>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</si>
  <si>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</si>
  <si>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</si>
  <si>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</si>
  <si>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</si>
  <si>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</si>
  <si>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</si>
  <si>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</si>
  <si>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</si>
  <si>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</si>
  <si>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</si>
  <si>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</si>
  <si>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</si>
  <si>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</si>
  <si>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</si>
  <si>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</si>
  <si>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</si>
  <si>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</si>
  <si>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</si>
  <si>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</si>
  <si>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</si>
  <si>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</si>
  <si>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</si>
  <si>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</si>
  <si>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</si>
  <si>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</si>
  <si>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</si>
  <si>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</si>
  <si>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</si>
  <si>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</si>
  <si>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</si>
  <si>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</si>
  <si>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</si>
  <si>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</si>
  <si>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</si>
  <si>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</si>
  <si>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</si>
  <si>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</si>
  <si>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</si>
  <si>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</si>
  <si>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</si>
  <si>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</si>
  <si>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</si>
  <si>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</si>
  <si>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</si>
  <si>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</si>
  <si>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</si>
  <si>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</si>
  <si>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</si>
  <si>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</si>
  <si>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</si>
  <si>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</si>
  <si>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</si>
  <si>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</si>
  <si>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</si>
  <si>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</si>
  <si>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</si>
  <si>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</si>
  <si>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</si>
  <si>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</si>
  <si>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Техлифт 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</si>
  <si>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</si>
  <si>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</si>
  <si>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</si>
  <si>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</si>
  <si>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</si>
  <si>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</si>
  <si>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</si>
  <si>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</si>
  <si>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</si>
  <si>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</si>
  <si>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</si>
  <si>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</si>
  <si>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</si>
  <si>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</si>
  <si>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</si>
  <si>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</si>
  <si>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</si>
  <si>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</si>
  <si>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</si>
  <si>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</si>
  <si>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</si>
  <si>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</si>
  <si>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</si>
  <si>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</si>
  <si>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</si>
  <si>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</si>
  <si>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</si>
  <si>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</si>
  <si>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</si>
  <si>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</si>
  <si>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</si>
  <si>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</si>
  <si>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</si>
  <si>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</si>
  <si>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</si>
  <si>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</si>
  <si>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</si>
  <si>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</si>
  <si>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</si>
  <si>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</si>
  <si>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</si>
  <si>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</si>
  <si>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</si>
  <si>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</si>
  <si>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</si>
  <si>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</si>
  <si>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</si>
  <si>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</si>
  <si>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</si>
  <si>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</si>
  <si>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Медиа-Маркет,интер-телеком,ростелеком,комстар)</t>
  </si>
  <si>
    <t>ост.на 01.03.</t>
  </si>
  <si>
    <t>февраля</t>
  </si>
  <si>
    <t xml:space="preserve">                    за    февраль  2016  г.</t>
  </si>
  <si>
    <t>услуги спецтехники</t>
  </si>
  <si>
    <t>прочистка канализации п-д1</t>
  </si>
  <si>
    <t>ремонт двери (1шт) п-д3</t>
  </si>
  <si>
    <t>доска</t>
  </si>
  <si>
    <t>1шт</t>
  </si>
  <si>
    <t>проушина</t>
  </si>
  <si>
    <t>2шт</t>
  </si>
  <si>
    <t>саморез</t>
  </si>
  <si>
    <t>10шт</t>
  </si>
  <si>
    <t>смена ламп (15шт) т.п.,чердак</t>
  </si>
  <si>
    <t>лампа</t>
  </si>
  <si>
    <t>15шт</t>
  </si>
  <si>
    <t>смена патрона (3шт) т.п.,чердак</t>
  </si>
  <si>
    <t>патрон</t>
  </si>
  <si>
    <t>3шт</t>
  </si>
  <si>
    <t>выключатель</t>
  </si>
  <si>
    <t>смена выключателя (2шт) т.п. чердак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</si>
</sst>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0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L30" sqref="L30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94</v>
      </c>
      <c r="D1" s="8">
        <v>2</v>
      </c>
      <c r="K1" t="s">
        <v>68</v>
      </c>
    </row>
    <row r="2" spans="1:11" ht="12.75">
      <c r="A2" t="s">
        <v>95</v>
      </c>
      <c r="K2" t="s">
        <v>141</v>
      </c>
    </row>
    <row r="3" spans="1:13" ht="12.75">
      <c r="A3" t="s">
        <v>96</v>
      </c>
      <c r="J3" s="14" t="s">
        <v>30</v>
      </c>
      <c r="K3" s="29" t="s">
        <v>55</v>
      </c>
      <c r="L3" s="22" t="s">
        <v>33</v>
      </c>
      <c r="M3" s="22" t="s">
        <v>36</v>
      </c>
    </row>
    <row r="4" spans="5:13" ht="12.75">
      <c r="E4" s="8">
        <v>29</v>
      </c>
      <c r="F4" s="8" t="s">
        <v>140</v>
      </c>
      <c r="G4" s="8" t="s">
        <v>97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98</v>
      </c>
      <c r="J5" s="15"/>
      <c r="K5" s="15"/>
      <c r="L5" s="21" t="s">
        <v>35</v>
      </c>
      <c r="M5" s="21"/>
    </row>
    <row r="6" spans="2:13" ht="12.75">
      <c r="B6" t="s">
        <v>99</v>
      </c>
      <c r="C6" s="1" t="s">
        <v>100</v>
      </c>
      <c r="D6" s="1"/>
      <c r="E6" s="1" t="s">
        <v>122</v>
      </c>
      <c r="J6" s="20">
        <v>1</v>
      </c>
      <c r="K6" s="20" t="s">
        <v>84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38</v>
      </c>
      <c r="L7" s="14"/>
      <c r="M7" s="46">
        <f aca="true" t="shared" si="0" ref="M7:M19">L7*114.3*1.202</f>
        <v>0</v>
      </c>
    </row>
    <row r="8" spans="1:13" ht="12.75">
      <c r="A8" t="s">
        <v>101</v>
      </c>
      <c r="J8" s="15"/>
      <c r="K8" s="15" t="s">
        <v>39</v>
      </c>
      <c r="L8" s="21"/>
      <c r="M8" s="46">
        <f t="shared" si="0"/>
        <v>0</v>
      </c>
    </row>
    <row r="9" spans="5:13" ht="12.75">
      <c r="E9" t="s">
        <v>102</v>
      </c>
      <c r="J9" s="16"/>
      <c r="K9" s="16" t="s">
        <v>40</v>
      </c>
      <c r="L9" s="23">
        <v>4.02</v>
      </c>
      <c r="M9" s="46">
        <f t="shared" si="0"/>
        <v>552.3021719999999</v>
      </c>
    </row>
    <row r="10" spans="5:13" ht="12.75">
      <c r="E10" t="s">
        <v>103</v>
      </c>
      <c r="J10" s="15">
        <v>3</v>
      </c>
      <c r="K10" s="24" t="s">
        <v>41</v>
      </c>
      <c r="L10" s="21"/>
      <c r="M10" s="46">
        <f t="shared" si="0"/>
        <v>0</v>
      </c>
    </row>
    <row r="11" spans="5:13" ht="12.75">
      <c r="E11" t="s">
        <v>104</v>
      </c>
      <c r="J11" s="16"/>
      <c r="K11" s="18" t="s">
        <v>43</v>
      </c>
      <c r="L11" s="23">
        <v>8.04</v>
      </c>
      <c r="M11" s="46">
        <f t="shared" si="0"/>
        <v>1104.6043439999999</v>
      </c>
    </row>
    <row r="12" spans="5:13" ht="12.75">
      <c r="E12" t="s">
        <v>105</v>
      </c>
      <c r="J12" s="14">
        <v>4</v>
      </c>
      <c r="K12" s="17" t="s">
        <v>42</v>
      </c>
      <c r="L12" s="22"/>
      <c r="M12" s="46">
        <f t="shared" si="0"/>
        <v>0</v>
      </c>
    </row>
    <row r="13" spans="1:13" ht="12.75">
      <c r="A13" t="s">
        <v>106</v>
      </c>
      <c r="J13" s="16"/>
      <c r="K13" s="18" t="s">
        <v>88</v>
      </c>
      <c r="L13" s="23">
        <v>4</v>
      </c>
      <c r="M13" s="46">
        <f t="shared" si="0"/>
        <v>549.5544</v>
      </c>
    </row>
    <row r="14" spans="1:13" ht="12.75">
      <c r="A14" t="s">
        <v>107</v>
      </c>
      <c r="J14" s="20">
        <v>5</v>
      </c>
      <c r="K14" s="19" t="s">
        <v>44</v>
      </c>
      <c r="L14" s="25">
        <v>0</v>
      </c>
      <c r="M14" s="46">
        <f t="shared" si="0"/>
        <v>0</v>
      </c>
    </row>
    <row r="15" spans="5:13" ht="12.75">
      <c r="E15" t="s">
        <v>108</v>
      </c>
      <c r="J15" s="14">
        <v>6</v>
      </c>
      <c r="K15" s="17" t="s">
        <v>45</v>
      </c>
      <c r="L15" s="22"/>
      <c r="M15" s="46">
        <f t="shared" si="0"/>
        <v>0</v>
      </c>
    </row>
    <row r="16" spans="5:13" ht="12.75">
      <c r="E16" t="s">
        <v>109</v>
      </c>
      <c r="J16" s="15" t="s">
        <v>46</v>
      </c>
      <c r="K16" s="26" t="s">
        <v>47</v>
      </c>
      <c r="L16" s="21">
        <v>0</v>
      </c>
      <c r="M16" s="46">
        <f t="shared" si="0"/>
        <v>0</v>
      </c>
    </row>
    <row r="17" spans="5:13" ht="12.75">
      <c r="E17" t="s">
        <v>110</v>
      </c>
      <c r="J17" s="15" t="s">
        <v>48</v>
      </c>
      <c r="K17" s="26" t="s">
        <v>90</v>
      </c>
      <c r="L17" s="21">
        <v>0</v>
      </c>
      <c r="M17" s="46">
        <f t="shared" si="0"/>
        <v>0</v>
      </c>
    </row>
    <row r="18" spans="1:13" ht="12.75">
      <c r="A18" t="s">
        <v>111</v>
      </c>
      <c r="J18" s="15" t="s">
        <v>50</v>
      </c>
      <c r="K18" s="26" t="s">
        <v>49</v>
      </c>
      <c r="L18" s="21">
        <v>2.43</v>
      </c>
      <c r="M18" s="46">
        <f t="shared" si="0"/>
        <v>333.85429800000003</v>
      </c>
    </row>
    <row r="19" spans="1:13" ht="12.75">
      <c r="A19" t="s">
        <v>112</v>
      </c>
      <c r="J19" s="16" t="s">
        <v>89</v>
      </c>
      <c r="K19" s="18" t="s">
        <v>51</v>
      </c>
      <c r="L19" s="23">
        <v>0.5</v>
      </c>
      <c r="M19" s="46">
        <f t="shared" si="0"/>
        <v>68.6943</v>
      </c>
    </row>
    <row r="20" spans="1:13" ht="12.75">
      <c r="A20" t="s">
        <v>113</v>
      </c>
      <c r="J20" s="20"/>
      <c r="K20" s="27" t="s">
        <v>52</v>
      </c>
      <c r="L20" s="28">
        <f>SUM(L6:L19)</f>
        <v>18.99</v>
      </c>
      <c r="M20" s="34">
        <f>SUM(M6:M19)</f>
        <v>2609.0095140000003</v>
      </c>
    </row>
    <row r="21" spans="1:11" ht="12.75">
      <c r="A21" t="s">
        <v>114</v>
      </c>
      <c r="K21" s="1" t="s">
        <v>53</v>
      </c>
    </row>
    <row r="22" spans="1:13" ht="12.75">
      <c r="A22" t="s">
        <v>115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116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117</v>
      </c>
      <c r="J24" s="20">
        <v>1</v>
      </c>
      <c r="K24" s="20" t="s">
        <v>81</v>
      </c>
      <c r="L24" s="25">
        <v>30</v>
      </c>
      <c r="M24" s="33">
        <f>L24*114.3*1.202*1.15</f>
        <v>4739.906699999999</v>
      </c>
    </row>
    <row r="25" spans="1:13" ht="12.75">
      <c r="A25" t="s">
        <v>118</v>
      </c>
      <c r="J25" s="20">
        <v>2</v>
      </c>
      <c r="K25" s="20" t="s">
        <v>82</v>
      </c>
      <c r="L25" s="25">
        <v>3</v>
      </c>
      <c r="M25" s="33">
        <f aca="true" t="shared" si="1" ref="M25:M41">L25*114.3*1.202*1.15</f>
        <v>473.9906699999999</v>
      </c>
    </row>
    <row r="26" spans="1:13" ht="12.75">
      <c r="A26" t="s">
        <v>119</v>
      </c>
      <c r="J26" s="20">
        <v>3</v>
      </c>
      <c r="K26" s="20" t="s">
        <v>143</v>
      </c>
      <c r="L26" s="25">
        <v>4.83</v>
      </c>
      <c r="M26" s="33">
        <f t="shared" si="1"/>
        <v>763.1249786999998</v>
      </c>
    </row>
    <row r="27" spans="1:13" ht="12.75">
      <c r="A27" s="58" t="s">
        <v>120</v>
      </c>
      <c r="B27" s="58"/>
      <c r="C27" s="58"/>
      <c r="D27" s="58"/>
      <c r="E27" s="58"/>
      <c r="F27" s="58"/>
      <c r="G27" s="58"/>
      <c r="J27" s="20">
        <v>4</v>
      </c>
      <c r="K27" s="20" t="s">
        <v>144</v>
      </c>
      <c r="L27" s="25">
        <v>2.63</v>
      </c>
      <c r="M27" s="33">
        <f t="shared" si="1"/>
        <v>415.5318206999999</v>
      </c>
    </row>
    <row r="28" spans="1:13" ht="12.75">
      <c r="A28" t="s">
        <v>121</v>
      </c>
      <c r="B28" s="1"/>
      <c r="C28" s="1"/>
      <c r="D28" s="1"/>
      <c r="J28" s="20">
        <v>5</v>
      </c>
      <c r="K28" s="20" t="s">
        <v>151</v>
      </c>
      <c r="L28" s="25">
        <v>1.05</v>
      </c>
      <c r="M28" s="33">
        <f t="shared" si="1"/>
        <v>165.89673449999998</v>
      </c>
    </row>
    <row r="29" spans="10:13" ht="12.75">
      <c r="J29" s="20">
        <v>6</v>
      </c>
      <c r="K29" s="20" t="s">
        <v>154</v>
      </c>
      <c r="L29" s="25">
        <v>1.17</v>
      </c>
      <c r="M29" s="33">
        <f t="shared" si="1"/>
        <v>184.85636129999995</v>
      </c>
    </row>
    <row r="30" spans="2:13" ht="12.75">
      <c r="B30" t="s">
        <v>0</v>
      </c>
      <c r="J30" s="20">
        <v>7</v>
      </c>
      <c r="K30" s="20" t="s">
        <v>158</v>
      </c>
      <c r="L30" s="25">
        <v>0.48</v>
      </c>
      <c r="M30" s="33">
        <f t="shared" si="1"/>
        <v>75.8385072</v>
      </c>
    </row>
    <row r="31" spans="10:13" ht="12.75">
      <c r="J31" s="20">
        <v>8</v>
      </c>
      <c r="K31" s="20"/>
      <c r="L31" s="25"/>
      <c r="M31" s="33">
        <f t="shared" si="1"/>
        <v>0</v>
      </c>
    </row>
    <row r="32" spans="1:13" ht="12.75">
      <c r="A32" t="s">
        <v>1</v>
      </c>
      <c r="E32">
        <v>6455.5</v>
      </c>
      <c r="F32" t="s">
        <v>60</v>
      </c>
      <c r="J32" s="20">
        <v>9</v>
      </c>
      <c r="K32" s="20"/>
      <c r="L32" s="25"/>
      <c r="M32" s="33">
        <f>L32*114.3*1.202*1.15</f>
        <v>0</v>
      </c>
    </row>
    <row r="33" spans="1:13" ht="12.75">
      <c r="A33" t="s">
        <v>2</v>
      </c>
      <c r="E33">
        <v>1000.5</v>
      </c>
      <c r="F33" t="s">
        <v>60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3</v>
      </c>
      <c r="J34" s="20">
        <v>11</v>
      </c>
      <c r="K34" s="55"/>
      <c r="L34" s="56"/>
      <c r="M34" s="33">
        <f t="shared" si="1"/>
        <v>0</v>
      </c>
    </row>
    <row r="35" spans="1:13" ht="12.75">
      <c r="A35" t="s">
        <v>4</v>
      </c>
      <c r="E35">
        <v>701</v>
      </c>
      <c r="F35" t="s">
        <v>60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5</v>
      </c>
      <c r="E36">
        <v>2604.5</v>
      </c>
      <c r="F36" t="s">
        <v>60</v>
      </c>
      <c r="J36" s="20">
        <v>13</v>
      </c>
      <c r="K36" s="20"/>
      <c r="L36" s="25"/>
      <c r="M36" s="33">
        <f t="shared" si="1"/>
        <v>0</v>
      </c>
    </row>
    <row r="37" spans="1:13" ht="12.75">
      <c r="A37" t="s">
        <v>6</v>
      </c>
      <c r="E37">
        <v>1068</v>
      </c>
      <c r="F37" t="s">
        <v>60</v>
      </c>
      <c r="J37" s="20">
        <v>14</v>
      </c>
      <c r="K37" s="20"/>
      <c r="L37" s="25"/>
      <c r="M37" s="33">
        <f t="shared" si="1"/>
        <v>0</v>
      </c>
    </row>
    <row r="38" spans="10:13" ht="12.75">
      <c r="J38" s="20">
        <v>15</v>
      </c>
      <c r="K38" s="20"/>
      <c r="L38" s="25"/>
      <c r="M38" s="33">
        <f t="shared" si="1"/>
        <v>0</v>
      </c>
    </row>
    <row r="39" spans="2:13" ht="12.75">
      <c r="B39" s="1" t="s">
        <v>7</v>
      </c>
      <c r="C39" s="1"/>
      <c r="J39" s="20">
        <v>16</v>
      </c>
      <c r="K39" s="20"/>
      <c r="L39" s="25"/>
      <c r="M39" s="33">
        <f t="shared" si="1"/>
        <v>0</v>
      </c>
    </row>
    <row r="40" spans="10:13" ht="12.75">
      <c r="J40" s="20">
        <v>17</v>
      </c>
      <c r="K40" s="20"/>
      <c r="L40" s="25"/>
      <c r="M40" s="33">
        <f t="shared" si="1"/>
        <v>0</v>
      </c>
    </row>
    <row r="41" spans="1:13" ht="12.75">
      <c r="A41" s="2" t="s">
        <v>8</v>
      </c>
      <c r="F41" s="11">
        <v>98455.47</v>
      </c>
      <c r="J41" s="20">
        <v>18</v>
      </c>
      <c r="K41" s="20"/>
      <c r="L41" s="25"/>
      <c r="M41" s="33">
        <f t="shared" si="1"/>
        <v>0</v>
      </c>
    </row>
    <row r="42" spans="1:13" ht="12.75">
      <c r="A42" t="s">
        <v>9</v>
      </c>
      <c r="F42" s="5">
        <v>106491.21</v>
      </c>
      <c r="J42" s="20"/>
      <c r="K42" s="30" t="s">
        <v>52</v>
      </c>
      <c r="L42" s="28">
        <f>SUM(L24:L41)</f>
        <v>43.16</v>
      </c>
      <c r="M42" s="34">
        <f>SUM(M24:M41)</f>
        <v>6819.145772399998</v>
      </c>
    </row>
    <row r="43" spans="2:11" ht="12.75">
      <c r="B43" t="s">
        <v>10</v>
      </c>
      <c r="F43" s="9">
        <f>F42/F41</f>
        <v>1.081618014722798</v>
      </c>
      <c r="K43" s="1" t="s">
        <v>56</v>
      </c>
    </row>
    <row r="44" spans="1:13" ht="12.75">
      <c r="A44" s="7" t="s">
        <v>138</v>
      </c>
      <c r="B44" s="7"/>
      <c r="C44" s="7"/>
      <c r="D44" s="7"/>
      <c r="E44" s="7"/>
      <c r="F44" s="5">
        <f>250+300+400+400+250</f>
        <v>1600</v>
      </c>
      <c r="J44" s="22" t="s">
        <v>30</v>
      </c>
      <c r="K44" s="22"/>
      <c r="L44" s="22" t="s">
        <v>57</v>
      </c>
      <c r="M44" s="22" t="s">
        <v>36</v>
      </c>
    </row>
    <row r="45" spans="1:13" ht="12.75">
      <c r="A45" s="3" t="s">
        <v>11</v>
      </c>
      <c r="B45" s="3"/>
      <c r="C45" s="3"/>
      <c r="D45" s="3"/>
      <c r="E45" s="1"/>
      <c r="F45" s="8">
        <f>F42+F44</f>
        <v>108091.21</v>
      </c>
      <c r="J45" s="23" t="s">
        <v>31</v>
      </c>
      <c r="K45" s="23" t="s">
        <v>32</v>
      </c>
      <c r="L45" s="23"/>
      <c r="M45" s="23" t="s">
        <v>58</v>
      </c>
    </row>
    <row r="46" spans="10:13" ht="12.75">
      <c r="J46" s="23">
        <v>1</v>
      </c>
      <c r="K46" s="45" t="s">
        <v>142</v>
      </c>
      <c r="L46" s="23"/>
      <c r="M46" s="23">
        <v>250.83</v>
      </c>
    </row>
    <row r="47" spans="2:13" ht="12.75">
      <c r="B47" s="1" t="s">
        <v>12</v>
      </c>
      <c r="C47" s="1"/>
      <c r="J47" s="23">
        <v>2</v>
      </c>
      <c r="K47" s="45" t="s">
        <v>145</v>
      </c>
      <c r="L47" s="23" t="s">
        <v>146</v>
      </c>
      <c r="M47" s="23">
        <v>247</v>
      </c>
    </row>
    <row r="48" spans="10:13" ht="12.75">
      <c r="J48" s="23">
        <v>3</v>
      </c>
      <c r="K48" s="45" t="s">
        <v>147</v>
      </c>
      <c r="L48" s="23" t="s">
        <v>148</v>
      </c>
      <c r="M48" s="23">
        <f>2*21.5</f>
        <v>43</v>
      </c>
    </row>
    <row r="49" spans="1:13" ht="12.75">
      <c r="A49" s="4" t="s">
        <v>13</v>
      </c>
      <c r="B49" s="4"/>
      <c r="C49" s="4"/>
      <c r="D49" s="4"/>
      <c r="E49" s="4"/>
      <c r="F49" s="4"/>
      <c r="J49" s="23">
        <v>4</v>
      </c>
      <c r="K49" s="45" t="s">
        <v>149</v>
      </c>
      <c r="L49" s="23" t="s">
        <v>150</v>
      </c>
      <c r="M49" s="23">
        <f>10*1.55</f>
        <v>15.5</v>
      </c>
    </row>
    <row r="50" spans="1:13" ht="12.75">
      <c r="A50" t="s">
        <v>14</v>
      </c>
      <c r="F50" s="11">
        <v>4625.3</v>
      </c>
      <c r="J50" s="23">
        <v>5</v>
      </c>
      <c r="K50" s="45" t="s">
        <v>152</v>
      </c>
      <c r="L50" s="23" t="s">
        <v>153</v>
      </c>
      <c r="M50" s="23">
        <f>15*16.84</f>
        <v>252.6</v>
      </c>
    </row>
    <row r="51" spans="1:13" ht="12.75">
      <c r="A51" s="6" t="s">
        <v>17</v>
      </c>
      <c r="F51" s="5">
        <v>6219.15</v>
      </c>
      <c r="J51" s="23">
        <v>6</v>
      </c>
      <c r="K51" s="45" t="s">
        <v>155</v>
      </c>
      <c r="L51" s="23" t="s">
        <v>156</v>
      </c>
      <c r="M51" s="23">
        <f>3*16.87</f>
        <v>50.61</v>
      </c>
    </row>
    <row r="52" spans="1:13" ht="12.75">
      <c r="A52" s="6" t="s">
        <v>92</v>
      </c>
      <c r="E52" s="5">
        <v>0.03</v>
      </c>
      <c r="F52" s="5">
        <f>E52*E32</f>
        <v>193.665</v>
      </c>
      <c r="J52" s="23">
        <v>7</v>
      </c>
      <c r="K52" s="45" t="s">
        <v>157</v>
      </c>
      <c r="L52" s="23" t="s">
        <v>148</v>
      </c>
      <c r="M52" s="23">
        <f>2*41.09</f>
        <v>82.18</v>
      </c>
    </row>
    <row r="53" spans="1:13" ht="12.75">
      <c r="A53" s="4" t="s">
        <v>28</v>
      </c>
      <c r="B53" s="1"/>
      <c r="F53" s="32">
        <f>F50+F51+F52</f>
        <v>11038.115000000002</v>
      </c>
      <c r="J53" s="23">
        <v>8</v>
      </c>
      <c r="K53" s="45"/>
      <c r="L53" s="23"/>
      <c r="M53" s="23"/>
    </row>
    <row r="54" spans="1:13" ht="12.75">
      <c r="A54" s="4" t="s">
        <v>18</v>
      </c>
      <c r="J54" s="23">
        <v>9</v>
      </c>
      <c r="K54" s="45"/>
      <c r="L54" s="23"/>
      <c r="M54" s="23"/>
    </row>
    <row r="55" spans="1:13" ht="12.75">
      <c r="A55" t="s">
        <v>80</v>
      </c>
      <c r="D55" s="5">
        <v>1.77</v>
      </c>
      <c r="E55" t="s">
        <v>16</v>
      </c>
      <c r="F55" s="11">
        <f>E32*D55</f>
        <v>11426.235</v>
      </c>
      <c r="J55" s="23">
        <v>10</v>
      </c>
      <c r="K55" s="45"/>
      <c r="L55" s="23"/>
      <c r="M55" s="23"/>
    </row>
    <row r="56" spans="1:13" ht="12.75">
      <c r="A56" t="s">
        <v>86</v>
      </c>
      <c r="B56">
        <v>1000.5</v>
      </c>
      <c r="C56" t="s">
        <v>15</v>
      </c>
      <c r="D56" s="5">
        <v>0</v>
      </c>
      <c r="E56" t="s">
        <v>16</v>
      </c>
      <c r="F56" s="5">
        <f>B56*D56</f>
        <v>0</v>
      </c>
      <c r="J56" s="23">
        <v>11</v>
      </c>
      <c r="K56" s="45"/>
      <c r="L56" s="23"/>
      <c r="M56" s="23"/>
    </row>
    <row r="57" spans="1:13" ht="12.75">
      <c r="A57" s="4" t="s">
        <v>75</v>
      </c>
      <c r="B57" s="4"/>
      <c r="C57" s="10"/>
      <c r="F57" s="32">
        <f>SUM(F55:F56)</f>
        <v>11426.235</v>
      </c>
      <c r="G57" s="52"/>
      <c r="J57" s="23">
        <v>12</v>
      </c>
      <c r="K57" s="45"/>
      <c r="L57" s="23"/>
      <c r="M57" s="23"/>
    </row>
    <row r="58" spans="1:13" ht="12.75">
      <c r="A58" s="4" t="s">
        <v>61</v>
      </c>
      <c r="B58" s="10"/>
      <c r="C58" s="10"/>
      <c r="F58" s="1"/>
      <c r="J58" s="23">
        <v>13</v>
      </c>
      <c r="K58" s="45"/>
      <c r="L58" s="23"/>
      <c r="M58" s="23"/>
    </row>
    <row r="59" spans="1:13" ht="12.75">
      <c r="A59" s="10" t="s">
        <v>62</v>
      </c>
      <c r="B59" s="10">
        <v>3</v>
      </c>
      <c r="C59" s="10"/>
      <c r="D59" s="5">
        <v>6305</v>
      </c>
      <c r="F59" s="37">
        <f>B59*D59</f>
        <v>18915</v>
      </c>
      <c r="J59" s="23">
        <v>14</v>
      </c>
      <c r="K59" s="45"/>
      <c r="L59" s="23"/>
      <c r="M59" s="23"/>
    </row>
    <row r="60" spans="1:13" ht="12.75">
      <c r="A60" s="61" t="s">
        <v>87</v>
      </c>
      <c r="B60" s="61"/>
      <c r="C60" s="61"/>
      <c r="D60" s="62"/>
      <c r="E60" s="54"/>
      <c r="F60" s="63">
        <v>0</v>
      </c>
      <c r="J60" s="23">
        <v>15</v>
      </c>
      <c r="K60" s="45"/>
      <c r="L60" s="23"/>
      <c r="M60" s="23"/>
    </row>
    <row r="61" spans="1:13" ht="12.75">
      <c r="A61" s="4" t="s">
        <v>74</v>
      </c>
      <c r="B61" s="1"/>
      <c r="F61" s="8">
        <f>SUM(F59+F60)</f>
        <v>18915</v>
      </c>
      <c r="J61" s="23">
        <v>16</v>
      </c>
      <c r="K61" s="45"/>
      <c r="L61" s="23"/>
      <c r="M61" s="23"/>
    </row>
    <row r="62" spans="1:13" ht="12.75">
      <c r="A62" s="4" t="s">
        <v>63</v>
      </c>
      <c r="B62" s="4"/>
      <c r="J62" s="23">
        <v>17</v>
      </c>
      <c r="K62" s="45"/>
      <c r="L62" s="23"/>
      <c r="M62" s="23"/>
    </row>
    <row r="63" spans="1:13" ht="12.75">
      <c r="A63" t="s">
        <v>19</v>
      </c>
      <c r="C63" s="54">
        <v>156020</v>
      </c>
      <c r="D63">
        <v>228935.4</v>
      </c>
      <c r="E63">
        <v>6455.5</v>
      </c>
      <c r="F63" s="35">
        <f>C63/D63*E63</f>
        <v>4399.438051083406</v>
      </c>
      <c r="J63" s="23">
        <v>18</v>
      </c>
      <c r="K63" s="45"/>
      <c r="L63" s="23"/>
      <c r="M63" s="23"/>
    </row>
    <row r="64" spans="1:13" ht="12.75">
      <c r="A64" t="s">
        <v>20</v>
      </c>
      <c r="F64" s="35">
        <f>M20</f>
        <v>2609.0095140000003</v>
      </c>
      <c r="J64" s="20"/>
      <c r="K64" s="20"/>
      <c r="L64" s="31" t="s">
        <v>59</v>
      </c>
      <c r="M64" s="34">
        <f>SUM(M46:M63)</f>
        <v>941.72</v>
      </c>
    </row>
    <row r="65" spans="1:6" ht="12.75">
      <c r="A65" t="s">
        <v>21</v>
      </c>
      <c r="F65" s="11">
        <f>M42</f>
        <v>6819.145772399998</v>
      </c>
    </row>
    <row r="66" spans="1:6" ht="12.75">
      <c r="A66" t="s">
        <v>78</v>
      </c>
      <c r="F66" s="5">
        <v>0</v>
      </c>
    </row>
    <row r="67" spans="1:6" ht="12.75">
      <c r="A67" t="s">
        <v>22</v>
      </c>
      <c r="F67" s="11">
        <f>M64</f>
        <v>941.72</v>
      </c>
    </row>
    <row r="68" ht="12.75">
      <c r="A68" t="s">
        <v>23</v>
      </c>
    </row>
    <row r="69" ht="12.75">
      <c r="A69" t="s">
        <v>24</v>
      </c>
    </row>
    <row r="70" spans="2:6" ht="12.75">
      <c r="B70">
        <v>6455.5</v>
      </c>
      <c r="C70" t="s">
        <v>15</v>
      </c>
      <c r="D70" s="11">
        <v>0.31</v>
      </c>
      <c r="E70" t="s">
        <v>16</v>
      </c>
      <c r="F70" s="11">
        <f>B70*D70</f>
        <v>2001.205</v>
      </c>
    </row>
    <row r="71" spans="1:6" ht="12.75">
      <c r="A71" s="54" t="s">
        <v>91</v>
      </c>
      <c r="B71" s="54"/>
      <c r="C71" s="54"/>
      <c r="D71" s="57"/>
      <c r="E71" s="54"/>
      <c r="F71" s="57">
        <v>0</v>
      </c>
    </row>
    <row r="72" spans="1:6" ht="12.75">
      <c r="A72" s="54" t="s">
        <v>93</v>
      </c>
      <c r="B72" s="54"/>
      <c r="C72" s="54"/>
      <c r="D72" s="57">
        <v>0</v>
      </c>
      <c r="E72" s="54"/>
      <c r="F72" s="57">
        <f>D72*E32</f>
        <v>0</v>
      </c>
    </row>
    <row r="73" spans="1:6" ht="12.75">
      <c r="A73" s="4" t="s">
        <v>73</v>
      </c>
      <c r="B73" s="4"/>
      <c r="C73" s="10"/>
      <c r="F73" s="32">
        <f>SUM(F63:F72)</f>
        <v>16770.518337483405</v>
      </c>
    </row>
    <row r="74" ht="12.75">
      <c r="A74" s="4" t="s">
        <v>64</v>
      </c>
    </row>
    <row r="75" spans="1:6" ht="12.75">
      <c r="A75" t="s">
        <v>25</v>
      </c>
      <c r="B75">
        <v>6455.5</v>
      </c>
      <c r="C75" t="s">
        <v>60</v>
      </c>
      <c r="D75" s="5">
        <v>0.23</v>
      </c>
      <c r="E75" t="s">
        <v>16</v>
      </c>
      <c r="F75" s="11">
        <f>B75*D75</f>
        <v>1484.765</v>
      </c>
    </row>
    <row r="76" ht="12.75">
      <c r="A76" t="s">
        <v>26</v>
      </c>
    </row>
    <row r="77" ht="12.75">
      <c r="A77" s="7" t="s">
        <v>77</v>
      </c>
    </row>
    <row r="78" spans="2:6" ht="12.75">
      <c r="B78">
        <v>6455.5</v>
      </c>
      <c r="C78" t="s">
        <v>76</v>
      </c>
      <c r="D78" s="11">
        <v>0.97</v>
      </c>
      <c r="F78" s="11">
        <f>B78*D78</f>
        <v>6261.835</v>
      </c>
    </row>
    <row r="79" spans="1:6" ht="12.75">
      <c r="A79" s="4" t="s">
        <v>65</v>
      </c>
      <c r="B79" s="1"/>
      <c r="F79" s="32">
        <f>F75+F78</f>
        <v>7746.6</v>
      </c>
    </row>
    <row r="80" ht="12.75">
      <c r="A80" s="4" t="s">
        <v>66</v>
      </c>
    </row>
    <row r="81" spans="1:9" ht="12.75">
      <c r="A81" s="7" t="s">
        <v>79</v>
      </c>
      <c r="B81" s="7"/>
      <c r="C81" s="7"/>
      <c r="D81" s="7"/>
      <c r="E81" s="7"/>
      <c r="F81" s="7"/>
      <c r="I81" s="7"/>
    </row>
    <row r="82" spans="2:6" ht="12.75">
      <c r="B82">
        <v>6455.5</v>
      </c>
      <c r="C82" t="s">
        <v>76</v>
      </c>
      <c r="D82" s="11">
        <v>1.68</v>
      </c>
      <c r="F82" s="11">
        <f>B82*D82</f>
        <v>10845.24</v>
      </c>
    </row>
    <row r="83" spans="1:6" ht="12.75">
      <c r="A83" s="4" t="s">
        <v>67</v>
      </c>
      <c r="B83" s="1"/>
      <c r="F83" s="32">
        <f>SUM(F82)</f>
        <v>10845.24</v>
      </c>
    </row>
    <row r="84" spans="1:6" ht="12.75">
      <c r="A84" s="47" t="s">
        <v>85</v>
      </c>
      <c r="B84" s="48"/>
      <c r="C84" s="49"/>
      <c r="D84" s="50">
        <v>0</v>
      </c>
      <c r="E84" s="49"/>
      <c r="F84" s="51">
        <f>D84*E32</f>
        <v>0</v>
      </c>
    </row>
    <row r="85" spans="1:6" ht="12.75">
      <c r="A85" s="1" t="s">
        <v>27</v>
      </c>
      <c r="B85" s="1"/>
      <c r="F85" s="32">
        <f>F53+F57+F61+F73+F79+F83+F84</f>
        <v>76741.70833748342</v>
      </c>
    </row>
    <row r="86" spans="1:6" ht="12.75">
      <c r="A86" s="1" t="s">
        <v>83</v>
      </c>
      <c r="B86" s="41"/>
      <c r="C86" s="41">
        <v>0.058</v>
      </c>
      <c r="D86" s="1"/>
      <c r="E86" s="1"/>
      <c r="F86" s="32">
        <f>F85*5.8%</f>
        <v>4451.019083574038</v>
      </c>
    </row>
    <row r="87" spans="1:6" ht="15">
      <c r="A87" s="12" t="s">
        <v>29</v>
      </c>
      <c r="B87" s="12"/>
      <c r="C87" s="44"/>
      <c r="D87" s="12"/>
      <c r="E87" s="12"/>
      <c r="F87" s="36">
        <f>F85+F86</f>
        <v>81192.72742105745</v>
      </c>
    </row>
    <row r="88" spans="2:6" ht="12.75">
      <c r="B88" s="39" t="s">
        <v>71</v>
      </c>
      <c r="C88" s="40" t="s">
        <v>72</v>
      </c>
      <c r="D88" s="22" t="s">
        <v>69</v>
      </c>
      <c r="E88" s="22" t="s">
        <v>70</v>
      </c>
      <c r="F88" s="38" t="s">
        <v>139</v>
      </c>
    </row>
    <row r="89" spans="1:6" ht="12.75">
      <c r="A89" s="13"/>
      <c r="B89" s="53">
        <v>42401</v>
      </c>
      <c r="C89" s="25">
        <v>-57010</v>
      </c>
      <c r="D89" s="42">
        <f>F45</f>
        <v>108091.21</v>
      </c>
      <c r="E89" s="42">
        <f>F87</f>
        <v>81192.72742105745</v>
      </c>
      <c r="F89" s="43">
        <f>C89+D89-E89</f>
        <v>-30111.517421057448</v>
      </c>
    </row>
    <row r="91" spans="1:6" ht="13.5" thickBot="1">
      <c r="A91" t="s">
        <v>123</v>
      </c>
      <c r="C91" s="59">
        <v>42401</v>
      </c>
      <c r="D91" s="8" t="s">
        <v>124</v>
      </c>
      <c r="E91" s="59">
        <v>42429</v>
      </c>
      <c r="F91" t="s">
        <v>125</v>
      </c>
    </row>
    <row r="92" spans="1:7" ht="13.5" thickBot="1">
      <c r="A92" t="s">
        <v>126</v>
      </c>
      <c r="F92" s="60">
        <f>E89</f>
        <v>81192.72742105745</v>
      </c>
      <c r="G92" t="s">
        <v>16</v>
      </c>
    </row>
    <row r="93" ht="12.75">
      <c r="A93" t="s">
        <v>127</v>
      </c>
    </row>
    <row r="94" ht="12.75">
      <c r="A94" t="s">
        <v>128</v>
      </c>
    </row>
    <row r="95" ht="12.75">
      <c r="A95" t="s">
        <v>129</v>
      </c>
    </row>
    <row r="96" ht="12.75">
      <c r="A96" t="s">
        <v>130</v>
      </c>
    </row>
    <row r="97" ht="12.75">
      <c r="A97" t="s">
        <v>131</v>
      </c>
    </row>
    <row r="98" ht="12.75">
      <c r="A98" t="s">
        <v>132</v>
      </c>
    </row>
    <row r="99" ht="12.75">
      <c r="A99" t="s">
        <v>133</v>
      </c>
    </row>
    <row r="101" ht="12.75">
      <c r="B101" t="s">
        <v>134</v>
      </c>
    </row>
    <row r="103" ht="12.75">
      <c r="A103" t="s">
        <v>135</v>
      </c>
    </row>
    <row r="105" spans="7:8" ht="12.75">
      <c r="G105" s="7"/>
      <c r="H105" s="7"/>
    </row>
    <row r="106" ht="12.75">
      <c r="A106" t="s">
        <v>136</v>
      </c>
    </row>
    <row r="108" ht="12.75">
      <c r="A108" t="s">
        <v>137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2014-02-27T08:08:49Z</cp:lastPrinted>
  <dcterms:created xsi:type="dcterms:W3CDTF">2008-08-18T07:30:19Z</dcterms:created>
  <dcterms:modified xsi:type="dcterms:W3CDTF">2016-04-29T11:50:12Z</dcterms:modified>
  <cp:category/>
  <cp:version/>
  <cp:contentType/>
  <cp:contentStatus/>
</cp:coreProperties>
</file>