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<sst xmlns="http://schemas.openxmlformats.org/spreadsheetml/2006/main" count="179" uniqueCount="153">
  <si>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</si>
  <si>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</si>
  <si>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</si>
  <si>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</si>
  <si>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</si>
  <si>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</si>
  <si>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</si>
  <si>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</si>
  <si>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</si>
  <si>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</si>
  <si>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</si>
  <si>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</si>
  <si>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</si>
  <si>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</si>
  <si>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</si>
  <si>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</si>
  <si>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</si>
  <si>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</si>
  <si>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</si>
  <si>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</si>
  <si>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</si>
  <si>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</si>
  <si>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</si>
  <si>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</si>
  <si>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</si>
  <si>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</si>
  <si>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</si>
  <si>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</si>
  <si>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</si>
  <si>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</si>
  <si>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</si>
  <si>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</si>
  <si>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</si>
  <si>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</si>
  <si>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</si>
  <si>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</si>
  <si>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</si>
  <si>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</si>
  <si>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</si>
  <si>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</si>
  <si>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</si>
  <si>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</si>
  <si>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</si>
  <si>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</si>
  <si>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</si>
  <si>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</si>
  <si>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</si>
  <si>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</si>
  <si>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</si>
  <si>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</si>
  <si>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</si>
  <si>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</si>
  <si>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</si>
  <si>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</si>
  <si>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</si>
  <si>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</si>
  <si>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</si>
  <si>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</si>
  <si>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</si>
  <si>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</si>
  <si>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</si>
  <si>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</si>
  <si>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</si>
  <si>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</si>
  <si>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</si>
  <si>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</si>
  <si>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</si>
  <si>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</si>
  <si>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</si>
  <si>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</si>
  <si>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</si>
  <si>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</si>
  <si>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</si>
  <si>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</si>
  <si>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</si>
  <si>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</si>
  <si>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</si>
  <si>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</si>
  <si>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</si>
  <si>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</si>
  <si>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</si>
  <si>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</si>
  <si>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</si>
  <si>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</si>
  <si>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</si>
  <si>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</si>
  <si>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</si>
  <si>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</si>
  <si>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</si>
  <si>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</si>
  <si>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</si>
  <si>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</si>
  <si>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</si>
  <si>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</si>
  <si>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</si>
  <si>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</si>
  <si>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</si>
  <si>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</si>
  <si>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</si>
  <si>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</si>
  <si>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</si>
  <si>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</si>
  <si>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</si>
  <si>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</si>
  <si>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</si>
  <si>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</si>
  <si>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</si>
  <si>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</si>
  <si>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</si>
  <si>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</si>
  <si>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</si>
  <si>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</si>
  <si>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</si>
  <si>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</si>
  <si>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</si>
  <si>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</si>
  <si>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</si>
  <si>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</si>
  <si>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</si>
  <si>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</si>
  <si>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</si>
  <si>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</si>
  <si>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</si>
  <si>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</si>
  <si>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</si>
  <si>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</si>
  <si>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</si>
  <si>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</si>
  <si>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</si>
  <si>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</si>
  <si>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</si>
  <si>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</si>
  <si>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                    за    январь  2016 г.</t>
  </si>
  <si>
    <t>ост.на 01.02</t>
  </si>
  <si>
    <t>1.2 Аренда (Спарк,ростелеком.комстар)</t>
  </si>
  <si>
    <t>смена труб д 20 м/пл (5мп) т.п.</t>
  </si>
  <si>
    <t>труба д 20 м/пл</t>
  </si>
  <si>
    <t>5мп</t>
  </si>
  <si>
    <t>цанга</t>
  </si>
  <si>
    <t>2шт</t>
  </si>
  <si>
    <t>заделка подвальных окон</t>
  </si>
  <si>
    <t>тес</t>
  </si>
  <si>
    <t>гвозди</t>
  </si>
  <si>
    <t>1кг</t>
  </si>
  <si>
    <t>ремонт эл.щита (1шт) п-д1</t>
  </si>
  <si>
    <t>эл.провод</t>
  </si>
  <si>
    <t>1мп</t>
  </si>
  <si>
    <t>ВН-32</t>
  </si>
  <si>
    <t>3шт</t>
  </si>
  <si>
    <t>АВ</t>
  </si>
  <si>
    <t>лампа</t>
  </si>
  <si>
    <t xml:space="preserve">смена ламп (22шт) </t>
  </si>
  <si>
    <t>22шт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</si>
</sst>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2">
      <selection activeCell="M49" sqref="M4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87</v>
      </c>
      <c r="D1" s="8">
        <v>1</v>
      </c>
      <c r="K1" t="s">
        <v>69</v>
      </c>
    </row>
    <row r="2" spans="1:11" ht="12.75">
      <c r="A2" t="s">
        <v>88</v>
      </c>
      <c r="K2" t="s">
        <v>132</v>
      </c>
    </row>
    <row r="3" spans="1:13" ht="12.75">
      <c r="A3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5:13" ht="12.75">
      <c r="E4" s="8">
        <v>31</v>
      </c>
      <c r="F4" s="8" t="s">
        <v>90</v>
      </c>
      <c r="G4" s="8" t="s">
        <v>91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1:13" ht="12.75">
      <c r="A5" t="s">
        <v>92</v>
      </c>
      <c r="J5" s="15"/>
      <c r="K5" s="15"/>
      <c r="L5" s="21" t="s">
        <v>43</v>
      </c>
      <c r="M5" s="21"/>
    </row>
    <row r="6" spans="2:13" ht="12.75">
      <c r="B6" t="s">
        <v>93</v>
      </c>
      <c r="C6" s="1" t="s">
        <v>94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46</v>
      </c>
      <c r="L7" s="14"/>
      <c r="M7" s="35">
        <f aca="true" t="shared" si="0" ref="M7:M19">L7*114.3*1.202</f>
        <v>0</v>
      </c>
    </row>
    <row r="8" spans="1:13" ht="12.75">
      <c r="A8" t="s">
        <v>95</v>
      </c>
      <c r="J8" s="15"/>
      <c r="K8" s="15" t="s">
        <v>47</v>
      </c>
      <c r="L8" s="21"/>
      <c r="M8" s="35">
        <f t="shared" si="0"/>
        <v>0</v>
      </c>
    </row>
    <row r="9" spans="5:13" ht="12.75">
      <c r="E9" t="s">
        <v>96</v>
      </c>
      <c r="J9" s="16"/>
      <c r="K9" s="16" t="s">
        <v>48</v>
      </c>
      <c r="L9" s="23"/>
      <c r="M9" s="35">
        <f t="shared" si="0"/>
        <v>0</v>
      </c>
    </row>
    <row r="10" spans="5:13" ht="12.75">
      <c r="E10" t="s">
        <v>97</v>
      </c>
      <c r="J10" s="15">
        <v>3</v>
      </c>
      <c r="K10" s="24" t="s">
        <v>49</v>
      </c>
      <c r="L10" s="21"/>
      <c r="M10" s="35">
        <f t="shared" si="0"/>
        <v>0</v>
      </c>
    </row>
    <row r="11" spans="5:13" ht="12.75">
      <c r="E11" t="s">
        <v>98</v>
      </c>
      <c r="J11" s="16"/>
      <c r="K11" s="18" t="s">
        <v>51</v>
      </c>
      <c r="L11" s="23">
        <v>3.72</v>
      </c>
      <c r="M11" s="35">
        <f t="shared" si="0"/>
        <v>511.085592</v>
      </c>
    </row>
    <row r="12" spans="5:13" ht="12.75">
      <c r="E12" t="s">
        <v>99</v>
      </c>
      <c r="J12" s="14">
        <v>4</v>
      </c>
      <c r="K12" s="17" t="s">
        <v>50</v>
      </c>
      <c r="L12" s="22"/>
      <c r="M12" s="35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3.72</v>
      </c>
      <c r="M13" s="35">
        <f t="shared" si="0"/>
        <v>511.085592</v>
      </c>
    </row>
    <row r="14" spans="1:13" ht="12.75">
      <c r="A14" t="s">
        <v>101</v>
      </c>
      <c r="J14" s="20">
        <v>5</v>
      </c>
      <c r="K14" s="19" t="s">
        <v>52</v>
      </c>
      <c r="L14" s="25">
        <v>0</v>
      </c>
      <c r="M14" s="35">
        <f t="shared" si="0"/>
        <v>0</v>
      </c>
    </row>
    <row r="15" spans="5:13" ht="12.75">
      <c r="E15" t="s">
        <v>102</v>
      </c>
      <c r="J15" s="14">
        <v>6</v>
      </c>
      <c r="K15" s="17" t="s">
        <v>53</v>
      </c>
      <c r="L15" s="22"/>
      <c r="M15" s="35">
        <f t="shared" si="0"/>
        <v>0</v>
      </c>
    </row>
    <row r="16" spans="5:13" ht="12.75">
      <c r="E16" t="s">
        <v>103</v>
      </c>
      <c r="J16" s="15" t="s">
        <v>54</v>
      </c>
      <c r="K16" s="26" t="s">
        <v>55</v>
      </c>
      <c r="L16" s="21">
        <v>0</v>
      </c>
      <c r="M16" s="35">
        <f t="shared" si="0"/>
        <v>0</v>
      </c>
    </row>
    <row r="17" spans="5:13" ht="12.75">
      <c r="E17" t="s">
        <v>104</v>
      </c>
      <c r="J17" s="15" t="s">
        <v>56</v>
      </c>
      <c r="K17" s="26" t="s">
        <v>84</v>
      </c>
      <c r="L17" s="21">
        <v>12.5</v>
      </c>
      <c r="M17" s="35">
        <f t="shared" si="0"/>
        <v>1717.3574999999998</v>
      </c>
    </row>
    <row r="18" spans="1:13" ht="12.75">
      <c r="A18" t="s">
        <v>105</v>
      </c>
      <c r="J18" s="15" t="s">
        <v>58</v>
      </c>
      <c r="K18" s="26" t="s">
        <v>57</v>
      </c>
      <c r="L18" s="21">
        <v>2.25</v>
      </c>
      <c r="M18" s="35">
        <f t="shared" si="0"/>
        <v>309.12435</v>
      </c>
    </row>
    <row r="19" spans="1:13" ht="12.75">
      <c r="A19" t="s">
        <v>106</v>
      </c>
      <c r="J19" s="16" t="s">
        <v>83</v>
      </c>
      <c r="K19" s="18" t="s">
        <v>59</v>
      </c>
      <c r="L19" s="23">
        <v>0.5</v>
      </c>
      <c r="M19" s="35">
        <f t="shared" si="0"/>
        <v>68.6943</v>
      </c>
    </row>
    <row r="20" spans="1:13" ht="12.75">
      <c r="A20" t="s">
        <v>107</v>
      </c>
      <c r="J20" s="20"/>
      <c r="K20" s="27" t="s">
        <v>60</v>
      </c>
      <c r="L20" s="28">
        <f>SUM(L6:L19)</f>
        <v>22.69</v>
      </c>
      <c r="M20" s="34">
        <f>SUM(M6:M19)</f>
        <v>3117.347334</v>
      </c>
    </row>
    <row r="21" spans="1:11" ht="12.75">
      <c r="A21" t="s">
        <v>108</v>
      </c>
      <c r="K21" s="1" t="s">
        <v>61</v>
      </c>
    </row>
    <row r="22" spans="1:13" ht="12.75">
      <c r="A22" t="s">
        <v>109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110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111</v>
      </c>
      <c r="J24" s="20">
        <v>1</v>
      </c>
      <c r="K24" s="20" t="s">
        <v>135</v>
      </c>
      <c r="L24" s="35">
        <v>7.75</v>
      </c>
      <c r="M24" s="33">
        <f>L24*114.3*1.202*1.15</f>
        <v>1224.4758974999997</v>
      </c>
    </row>
    <row r="25" spans="1:13" ht="12.75">
      <c r="A25" t="s">
        <v>112</v>
      </c>
      <c r="J25" s="20">
        <v>2</v>
      </c>
      <c r="K25" s="20" t="s">
        <v>140</v>
      </c>
      <c r="L25" s="35">
        <v>6.44</v>
      </c>
      <c r="M25" s="33">
        <f>L25*114.3*1.202*1.15</f>
        <v>1017.4999715999999</v>
      </c>
    </row>
    <row r="26" spans="1:13" ht="12.75">
      <c r="A26" t="s">
        <v>113</v>
      </c>
      <c r="J26" s="20">
        <v>3</v>
      </c>
      <c r="K26" s="20" t="s">
        <v>144</v>
      </c>
      <c r="L26" s="49">
        <v>4.83</v>
      </c>
      <c r="M26" s="33">
        <f aca="true" t="shared" si="1" ref="M26:M37">L26*114.3*1.202*1.15</f>
        <v>763.1249786999998</v>
      </c>
    </row>
    <row r="27" spans="1:13" ht="12.75">
      <c r="A27" s="55" t="s">
        <v>114</v>
      </c>
      <c r="B27" s="55"/>
      <c r="C27" s="55"/>
      <c r="D27" s="55"/>
      <c r="E27" s="55"/>
      <c r="F27" s="55"/>
      <c r="G27" s="55"/>
      <c r="J27" s="20">
        <v>4</v>
      </c>
      <c r="K27" s="48" t="s">
        <v>151</v>
      </c>
      <c r="L27" s="35">
        <v>1.54</v>
      </c>
      <c r="M27" s="33">
        <f t="shared" si="1"/>
        <v>243.31521059999997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35"/>
      <c r="M28" s="33">
        <f t="shared" si="1"/>
        <v>0</v>
      </c>
    </row>
    <row r="29" spans="10:13" ht="12.75">
      <c r="J29" s="20">
        <v>6</v>
      </c>
      <c r="K29" s="20"/>
      <c r="L29" s="3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5"/>
      <c r="M30" s="33">
        <f t="shared" si="1"/>
        <v>0</v>
      </c>
    </row>
    <row r="31" spans="10:13" ht="12.75">
      <c r="J31" s="20">
        <v>8</v>
      </c>
      <c r="K31" s="20"/>
      <c r="L31" s="35"/>
      <c r="M31" s="33">
        <f t="shared" si="1"/>
        <v>0</v>
      </c>
    </row>
    <row r="32" spans="1:13" ht="12.75">
      <c r="A32" t="s">
        <v>1</v>
      </c>
      <c r="E32">
        <v>3465.6</v>
      </c>
      <c r="F32" t="s">
        <v>68</v>
      </c>
      <c r="J32" s="20">
        <v>9</v>
      </c>
      <c r="K32" s="48"/>
      <c r="L32" s="49"/>
      <c r="M32" s="33">
        <f t="shared" si="1"/>
        <v>0</v>
      </c>
    </row>
    <row r="33" spans="1:13" ht="12.75">
      <c r="A33" t="s">
        <v>2</v>
      </c>
      <c r="E33">
        <v>929</v>
      </c>
      <c r="F33" t="s">
        <v>68</v>
      </c>
      <c r="J33" s="20">
        <v>10</v>
      </c>
      <c r="K33" s="20"/>
      <c r="L33" s="3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4</v>
      </c>
      <c r="E35">
        <v>1029.5</v>
      </c>
      <c r="F35" t="s">
        <v>68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5</v>
      </c>
      <c r="E36">
        <v>1375.7</v>
      </c>
      <c r="F36" t="s">
        <v>68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6</v>
      </c>
      <c r="E37">
        <v>500</v>
      </c>
      <c r="F37" t="s">
        <v>68</v>
      </c>
      <c r="J37" s="20">
        <v>14</v>
      </c>
      <c r="K37" s="20"/>
      <c r="L37" s="35"/>
      <c r="M37" s="33">
        <f t="shared" si="1"/>
        <v>0</v>
      </c>
    </row>
    <row r="38" spans="10:13" ht="12.75">
      <c r="J38" s="20"/>
      <c r="K38" s="30" t="s">
        <v>60</v>
      </c>
      <c r="L38" s="34">
        <f>SUM(L24:L37)</f>
        <v>20.560000000000002</v>
      </c>
      <c r="M38" s="34">
        <f>SUM(M24:M37)</f>
        <v>3248.416058399999</v>
      </c>
    </row>
    <row r="39" spans="2:11" ht="12.75">
      <c r="B39" s="1" t="s">
        <v>7</v>
      </c>
      <c r="C39" s="1"/>
      <c r="K39" s="1" t="s">
        <v>64</v>
      </c>
    </row>
    <row r="40" spans="10:13" ht="12.75">
      <c r="J40" s="22" t="s">
        <v>38</v>
      </c>
      <c r="K40" s="22"/>
      <c r="L40" s="22" t="s">
        <v>65</v>
      </c>
      <c r="M40" s="22" t="s">
        <v>44</v>
      </c>
    </row>
    <row r="41" spans="1:13" ht="12.75">
      <c r="A41" s="2" t="s">
        <v>8</v>
      </c>
      <c r="F41" s="11">
        <v>44285.12</v>
      </c>
      <c r="J41" s="23" t="s">
        <v>39</v>
      </c>
      <c r="K41" s="23" t="s">
        <v>40</v>
      </c>
      <c r="L41" s="23"/>
      <c r="M41" s="23" t="s">
        <v>66</v>
      </c>
    </row>
    <row r="42" spans="1:13" ht="12.75">
      <c r="A42" t="s">
        <v>9</v>
      </c>
      <c r="F42" s="5">
        <v>40079.17</v>
      </c>
      <c r="J42" s="20">
        <v>1</v>
      </c>
      <c r="K42" s="20" t="s">
        <v>136</v>
      </c>
      <c r="L42" s="25" t="s">
        <v>137</v>
      </c>
      <c r="M42" s="25">
        <f>5*59</f>
        <v>295</v>
      </c>
    </row>
    <row r="43" spans="2:13" ht="12.75">
      <c r="B43" t="s">
        <v>10</v>
      </c>
      <c r="F43" s="9">
        <f>F42/F41</f>
        <v>0.9050256609895151</v>
      </c>
      <c r="J43" s="20">
        <v>2</v>
      </c>
      <c r="K43" s="20" t="s">
        <v>138</v>
      </c>
      <c r="L43" s="25" t="s">
        <v>139</v>
      </c>
      <c r="M43" s="25">
        <f>2*150</f>
        <v>300</v>
      </c>
    </row>
    <row r="44" spans="1:13" ht="12.75">
      <c r="A44" t="s">
        <v>134</v>
      </c>
      <c r="F44" s="5">
        <f>250+400+250</f>
        <v>900</v>
      </c>
      <c r="J44" s="20">
        <v>3</v>
      </c>
      <c r="K44" s="20" t="s">
        <v>141</v>
      </c>
      <c r="L44" s="25"/>
      <c r="M44" s="25">
        <v>58.55</v>
      </c>
    </row>
    <row r="45" spans="1:13" ht="12.75">
      <c r="A45" s="3" t="s">
        <v>11</v>
      </c>
      <c r="B45" s="3"/>
      <c r="C45" s="3"/>
      <c r="D45" s="3"/>
      <c r="E45" s="1"/>
      <c r="F45" s="8">
        <f>F42+F44</f>
        <v>40979.17</v>
      </c>
      <c r="J45" s="20">
        <v>4</v>
      </c>
      <c r="K45" s="20" t="s">
        <v>142</v>
      </c>
      <c r="L45" s="25" t="s">
        <v>143</v>
      </c>
      <c r="M45" s="25">
        <v>68</v>
      </c>
    </row>
    <row r="46" spans="10:13" ht="12.75">
      <c r="J46" s="20">
        <v>5</v>
      </c>
      <c r="K46" s="20" t="s">
        <v>145</v>
      </c>
      <c r="L46" s="25" t="s">
        <v>146</v>
      </c>
      <c r="M46" s="25">
        <v>6.2</v>
      </c>
    </row>
    <row r="47" spans="2:13" ht="12.75">
      <c r="B47" s="1" t="s">
        <v>12</v>
      </c>
      <c r="C47" s="1"/>
      <c r="J47" s="20">
        <v>6</v>
      </c>
      <c r="K47" s="20" t="s">
        <v>147</v>
      </c>
      <c r="L47" s="25" t="s">
        <v>148</v>
      </c>
      <c r="M47" s="25">
        <f>3*113.62</f>
        <v>340.86</v>
      </c>
    </row>
    <row r="48" spans="10:13" ht="12.75">
      <c r="J48" s="20">
        <v>7</v>
      </c>
      <c r="K48" s="20" t="s">
        <v>149</v>
      </c>
      <c r="L48" s="25" t="s">
        <v>148</v>
      </c>
      <c r="M48" s="25">
        <f>3*49.56</f>
        <v>148.68</v>
      </c>
    </row>
    <row r="49" spans="1:13" ht="12.75">
      <c r="A49" s="4" t="s">
        <v>13</v>
      </c>
      <c r="B49" s="4"/>
      <c r="C49" s="4"/>
      <c r="D49" s="4"/>
      <c r="E49" s="4"/>
      <c r="F49" s="4"/>
      <c r="J49" s="20">
        <v>8</v>
      </c>
      <c r="K49" s="20" t="s">
        <v>150</v>
      </c>
      <c r="L49" s="25" t="s">
        <v>152</v>
      </c>
      <c r="M49" s="25">
        <f>22*17.3</f>
        <v>380.6</v>
      </c>
    </row>
    <row r="50" spans="1:13" ht="12.75">
      <c r="A50" t="s">
        <v>14</v>
      </c>
      <c r="F50" s="11">
        <v>4777.95</v>
      </c>
      <c r="J50" s="20">
        <v>9</v>
      </c>
      <c r="K50" s="20"/>
      <c r="L50" s="25"/>
      <c r="M50" s="25"/>
    </row>
    <row r="51" spans="1:13" ht="12.75">
      <c r="A51" s="6" t="s">
        <v>17</v>
      </c>
      <c r="F51" s="5">
        <v>3365.6</v>
      </c>
      <c r="J51" s="20">
        <v>10</v>
      </c>
      <c r="K51" s="20"/>
      <c r="L51" s="25"/>
      <c r="M51" s="25"/>
    </row>
    <row r="52" spans="1:13" ht="12.75">
      <c r="A52" s="6" t="s">
        <v>85</v>
      </c>
      <c r="E52" s="5">
        <v>0</v>
      </c>
      <c r="F52" s="11">
        <f>E52*E32</f>
        <v>0</v>
      </c>
      <c r="J52" s="20">
        <v>11</v>
      </c>
      <c r="K52" s="20"/>
      <c r="L52" s="25"/>
      <c r="M52" s="25"/>
    </row>
    <row r="53" spans="1:13" ht="12.75">
      <c r="A53" s="4" t="s">
        <v>36</v>
      </c>
      <c r="F53" s="32">
        <f>F50+F51+F52</f>
        <v>8143.549999999999</v>
      </c>
      <c r="J53" s="20">
        <v>12</v>
      </c>
      <c r="K53" s="20"/>
      <c r="L53" s="25"/>
      <c r="M53" s="25"/>
    </row>
    <row r="54" spans="1:13" ht="12.75">
      <c r="A54" s="4" t="s">
        <v>18</v>
      </c>
      <c r="J54" s="20">
        <v>13</v>
      </c>
      <c r="K54" s="20"/>
      <c r="L54" s="25"/>
      <c r="M54" s="25"/>
    </row>
    <row r="55" spans="1:13" ht="12.75">
      <c r="A55" t="s">
        <v>76</v>
      </c>
      <c r="D55" s="5">
        <v>1.85</v>
      </c>
      <c r="E55" t="s">
        <v>16</v>
      </c>
      <c r="F55" s="11">
        <f>E32*D55</f>
        <v>6411.360000000001</v>
      </c>
      <c r="J55" s="20">
        <v>14</v>
      </c>
      <c r="K55" s="20"/>
      <c r="L55" s="25"/>
      <c r="M55" s="25"/>
    </row>
    <row r="56" spans="1:13" ht="12.75">
      <c r="A56" t="s">
        <v>81</v>
      </c>
      <c r="B56">
        <v>1287</v>
      </c>
      <c r="C56" t="s">
        <v>15</v>
      </c>
      <c r="D56" s="5">
        <v>0</v>
      </c>
      <c r="E56" t="s">
        <v>16</v>
      </c>
      <c r="F56" s="11">
        <f>B56*D56</f>
        <v>0</v>
      </c>
      <c r="J56" s="20">
        <v>15</v>
      </c>
      <c r="K56" s="20"/>
      <c r="L56" s="25"/>
      <c r="M56" s="25"/>
    </row>
    <row r="57" spans="1:13" ht="12.75">
      <c r="A57" s="4" t="s">
        <v>19</v>
      </c>
      <c r="B57" s="10"/>
      <c r="C57" s="10"/>
      <c r="F57" s="32">
        <f>SUM(F55:F56)</f>
        <v>6411.360000000001</v>
      </c>
      <c r="J57" s="20">
        <v>16</v>
      </c>
      <c r="K57" s="20"/>
      <c r="L57" s="25"/>
      <c r="M57" s="25"/>
    </row>
    <row r="58" spans="1:13" ht="12.75">
      <c r="A58" s="4" t="s">
        <v>20</v>
      </c>
      <c r="B58" s="4"/>
      <c r="J58" s="20">
        <v>17</v>
      </c>
      <c r="K58" s="20"/>
      <c r="L58" s="25"/>
      <c r="M58" s="25"/>
    </row>
    <row r="59" spans="1:13" ht="12.75">
      <c r="A59" t="s">
        <v>21</v>
      </c>
      <c r="C59" s="53">
        <v>164592</v>
      </c>
      <c r="D59">
        <v>219171.6</v>
      </c>
      <c r="E59">
        <v>3465.6</v>
      </c>
      <c r="F59" s="36">
        <f>C59/D59*E59</f>
        <v>2602.572756689279</v>
      </c>
      <c r="J59" s="20">
        <v>18</v>
      </c>
      <c r="K59" s="20"/>
      <c r="L59" s="25"/>
      <c r="M59" s="25"/>
    </row>
    <row r="60" spans="1:13" ht="12.75">
      <c r="A60" t="s">
        <v>22</v>
      </c>
      <c r="F60" s="36">
        <f>M20</f>
        <v>3117.347334</v>
      </c>
      <c r="J60" s="20"/>
      <c r="K60" s="20"/>
      <c r="L60" s="31" t="s">
        <v>67</v>
      </c>
      <c r="M60" s="34">
        <f>SUM(M42:M59)</f>
        <v>1597.8900000000003</v>
      </c>
    </row>
    <row r="61" spans="1:6" ht="12.75">
      <c r="A61" t="s">
        <v>23</v>
      </c>
      <c r="F61" s="11">
        <f>M38</f>
        <v>3248.416058399999</v>
      </c>
    </row>
    <row r="62" spans="1:6" ht="12.75">
      <c r="A62" t="s">
        <v>74</v>
      </c>
      <c r="F62" s="5">
        <v>721.2</v>
      </c>
    </row>
    <row r="63" spans="1:6" ht="12.75">
      <c r="A63" t="s">
        <v>24</v>
      </c>
      <c r="F63" s="11">
        <f>M60</f>
        <v>1597.8900000000003</v>
      </c>
    </row>
    <row r="64" spans="1:6" ht="12.75">
      <c r="A64" t="s">
        <v>25</v>
      </c>
      <c r="F64" s="5"/>
    </row>
    <row r="65" spans="1:6" ht="12.75">
      <c r="A65" t="s">
        <v>26</v>
      </c>
      <c r="F65" s="5"/>
    </row>
    <row r="66" spans="2:6" ht="12.75">
      <c r="B66">
        <v>3465.6</v>
      </c>
      <c r="C66" t="s">
        <v>15</v>
      </c>
      <c r="D66" s="11">
        <v>0.3</v>
      </c>
      <c r="E66" t="s">
        <v>16</v>
      </c>
      <c r="F66" s="11">
        <f>B66*D66</f>
        <v>1039.6799999999998</v>
      </c>
    </row>
    <row r="67" spans="1:6" ht="12.75">
      <c r="A67" s="53" t="s">
        <v>77</v>
      </c>
      <c r="B67" s="53"/>
      <c r="C67" s="53"/>
      <c r="D67" s="54"/>
      <c r="E67" s="53"/>
      <c r="F67" s="54">
        <v>0</v>
      </c>
    </row>
    <row r="68" spans="1:6" ht="12.75">
      <c r="A68" s="53" t="s">
        <v>86</v>
      </c>
      <c r="B68" s="53"/>
      <c r="C68" s="53"/>
      <c r="D68" s="54">
        <v>0</v>
      </c>
      <c r="E68" s="53"/>
      <c r="F68" s="54">
        <f>D68*E32</f>
        <v>0</v>
      </c>
    </row>
    <row r="69" spans="1:6" ht="12.75">
      <c r="A69" s="4" t="s">
        <v>27</v>
      </c>
      <c r="B69" s="10"/>
      <c r="C69" s="10"/>
      <c r="F69" s="32">
        <f>SUM(F59:F68)</f>
        <v>12327.106149089279</v>
      </c>
    </row>
    <row r="70" ht="12.75">
      <c r="A70" s="4" t="s">
        <v>28</v>
      </c>
    </row>
    <row r="71" spans="1:6" ht="12.75">
      <c r="A71" t="s">
        <v>29</v>
      </c>
      <c r="B71">
        <v>3465.6</v>
      </c>
      <c r="C71" t="s">
        <v>68</v>
      </c>
      <c r="D71" s="5">
        <v>0.22</v>
      </c>
      <c r="E71" t="s">
        <v>16</v>
      </c>
      <c r="F71" s="11">
        <f>B71*D71</f>
        <v>762.432</v>
      </c>
    </row>
    <row r="72" ht="12.75">
      <c r="A72" t="s">
        <v>30</v>
      </c>
    </row>
    <row r="73" ht="12.75">
      <c r="A73" s="7" t="s">
        <v>75</v>
      </c>
    </row>
    <row r="74" spans="2:6" ht="12.75">
      <c r="B74">
        <v>3465.6</v>
      </c>
      <c r="C74" t="s">
        <v>15</v>
      </c>
      <c r="D74" s="11">
        <v>0.97</v>
      </c>
      <c r="E74" t="s">
        <v>16</v>
      </c>
      <c r="F74" s="11">
        <f>B74*D74</f>
        <v>3361.6319999999996</v>
      </c>
    </row>
    <row r="75" spans="1:6" ht="12.75">
      <c r="A75" s="4" t="s">
        <v>31</v>
      </c>
      <c r="F75" s="32">
        <f>F71+F74</f>
        <v>4124.063999999999</v>
      </c>
    </row>
    <row r="76" ht="12.75">
      <c r="A76" s="4" t="s">
        <v>32</v>
      </c>
    </row>
    <row r="77" spans="1:6" ht="12.75">
      <c r="A77" s="7" t="s">
        <v>33</v>
      </c>
      <c r="B77" s="7"/>
      <c r="C77" s="7"/>
      <c r="D77" s="7"/>
      <c r="E77" s="7"/>
      <c r="F77" s="7"/>
    </row>
    <row r="78" spans="2:6" ht="12.75">
      <c r="B78">
        <v>3465.6</v>
      </c>
      <c r="C78" t="s">
        <v>15</v>
      </c>
      <c r="D78" s="11">
        <v>1.99</v>
      </c>
      <c r="E78" t="s">
        <v>16</v>
      </c>
      <c r="F78" s="11">
        <f>B78*D78</f>
        <v>6896.544</v>
      </c>
    </row>
    <row r="79" spans="1:6" ht="12.75">
      <c r="A79" s="4" t="s">
        <v>34</v>
      </c>
      <c r="F79" s="32">
        <f>SUM(F78)</f>
        <v>6896.544</v>
      </c>
    </row>
    <row r="80" spans="1:6" ht="12.75">
      <c r="A80" s="51" t="s">
        <v>80</v>
      </c>
      <c r="B80" s="47"/>
      <c r="C80" s="47"/>
      <c r="D80" s="50">
        <v>0</v>
      </c>
      <c r="E80" s="47"/>
      <c r="F80" s="52">
        <f>D80*E32</f>
        <v>0</v>
      </c>
    </row>
    <row r="81" spans="1:9" ht="12.75">
      <c r="A81" s="1" t="s">
        <v>35</v>
      </c>
      <c r="B81" s="1"/>
      <c r="F81" s="46">
        <f>F53+F57+F69+F75+F79+F80</f>
        <v>37902.62414908928</v>
      </c>
      <c r="I81" s="7"/>
    </row>
    <row r="82" spans="1:6" ht="12.75">
      <c r="A82" s="1" t="s">
        <v>78</v>
      </c>
      <c r="B82" s="38"/>
      <c r="C82" s="38">
        <v>0.058</v>
      </c>
      <c r="D82" s="1"/>
      <c r="E82" s="1"/>
      <c r="F82" s="32">
        <f>F81*5.8%</f>
        <v>2198.352200647178</v>
      </c>
    </row>
    <row r="83" spans="1:6" ht="15">
      <c r="A83" s="12" t="s">
        <v>37</v>
      </c>
      <c r="B83" s="12"/>
      <c r="C83" s="12"/>
      <c r="D83" s="12"/>
      <c r="E83" s="12"/>
      <c r="F83" s="37">
        <f>F81+F82</f>
        <v>40100.976349736455</v>
      </c>
    </row>
    <row r="84" spans="2:6" ht="12.75">
      <c r="B84" s="39" t="s">
        <v>70</v>
      </c>
      <c r="C84" s="40" t="s">
        <v>71</v>
      </c>
      <c r="D84" s="22" t="s">
        <v>72</v>
      </c>
      <c r="E84" s="22" t="s">
        <v>73</v>
      </c>
      <c r="F84" s="43" t="s">
        <v>133</v>
      </c>
    </row>
    <row r="85" spans="1:6" ht="12.75">
      <c r="A85" s="13"/>
      <c r="B85" s="41">
        <v>42370</v>
      </c>
      <c r="C85" s="42">
        <v>-80611</v>
      </c>
      <c r="D85" s="44">
        <f>F45</f>
        <v>40979.17</v>
      </c>
      <c r="E85" s="44">
        <f>F83</f>
        <v>40100.976349736455</v>
      </c>
      <c r="F85" s="45">
        <f>C85+D85-E85</f>
        <v>-79732.80634973646</v>
      </c>
    </row>
    <row r="87" spans="1:6" ht="13.5" thickBot="1">
      <c r="A87" t="s">
        <v>117</v>
      </c>
      <c r="C87" s="56">
        <v>42370</v>
      </c>
      <c r="D87" s="8" t="s">
        <v>118</v>
      </c>
      <c r="E87" s="56">
        <v>42400</v>
      </c>
      <c r="F87" t="s">
        <v>119</v>
      </c>
    </row>
    <row r="88" spans="1:7" ht="13.5" thickBot="1">
      <c r="A88" t="s">
        <v>120</v>
      </c>
      <c r="F88" s="57">
        <f>E85</f>
        <v>40100.976349736455</v>
      </c>
      <c r="G88" t="s">
        <v>16</v>
      </c>
    </row>
    <row r="89" ht="12.75">
      <c r="A89" t="s">
        <v>121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7" ht="12.75">
      <c r="B97" t="s">
        <v>128</v>
      </c>
    </row>
    <row r="99" ht="12.75">
      <c r="A99" t="s">
        <v>129</v>
      </c>
    </row>
    <row r="102" ht="12.75">
      <c r="A102" t="s">
        <v>130</v>
      </c>
    </row>
    <row r="104" ht="12.75">
      <c r="A104" t="s">
        <v>131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2016-04-15T06:41:15Z</dcterms:modified>
  <cp:category/>
  <cp:version/>
  <cp:contentType/>
  <cp:contentStatus/>
</cp:coreProperties>
</file>