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<sst xmlns="http://schemas.openxmlformats.org/spreadsheetml/2006/main" count="161" uniqueCount="140">
  <si>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</si>
  <si>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</si>
  <si>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</si>
  <si>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</si>
  <si>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</si>
  <si>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</si>
  <si>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</si>
  <si>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</si>
  <si>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</si>
  <si>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</si>
  <si>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</si>
  <si>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</si>
  <si>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</si>
  <si>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</si>
  <si>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</si>
  <si>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</si>
  <si>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</si>
  <si>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</si>
  <si>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</si>
  <si>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</si>
  <si>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</si>
  <si>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</si>
  <si>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</si>
  <si>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</si>
  <si>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</si>
  <si>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</si>
  <si>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</si>
  <si>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</si>
  <si>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</si>
  <si>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</si>
  <si>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</si>
  <si>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</si>
  <si>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</si>
  <si>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</si>
  <si>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</si>
  <si>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</si>
  <si>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</si>
  <si>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</si>
  <si>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</si>
  <si>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</si>
  <si>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</si>
  <si>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</si>
  <si>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</si>
  <si>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</si>
  <si>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</si>
  <si>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</si>
  <si>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</si>
  <si>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</si>
  <si>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</si>
  <si>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</si>
  <si>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</si>
  <si>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</si>
  <si>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</si>
  <si>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</si>
  <si>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</si>
  <si>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</si>
  <si>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</si>
  <si>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</si>
  <si>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</si>
  <si>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</si>
  <si>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</si>
  <si>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</si>
  <si>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</si>
  <si>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</si>
  <si>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</si>
  <si>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</si>
  <si>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д.6</t>
  </si>
  <si>
    <t xml:space="preserve">м2       </t>
  </si>
  <si>
    <t>ИТОГО по 3 разделу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</si>
  <si>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</si>
  <si>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</si>
  <si>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</si>
  <si>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</si>
  <si>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</si>
  <si>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</si>
  <si>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</si>
  <si>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</si>
  <si>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</t>
  </si>
  <si>
    <t>(техобслуживание и ремонт по счету)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</si>
  <si>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</si>
  <si>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</si>
  <si>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</si>
  <si>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</si>
  <si>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</si>
  <si>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</si>
  <si>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</si>
  <si>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</si>
  <si>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</si>
  <si>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</si>
  <si>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</si>
  <si>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</si>
  <si>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</si>
  <si>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</si>
  <si>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</si>
  <si>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</si>
  <si>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</si>
  <si>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</si>
  <si>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</si>
  <si>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</si>
  <si>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</si>
  <si>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</si>
  <si>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</si>
  <si>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</si>
  <si>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</si>
  <si>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</si>
  <si>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</si>
  <si>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</si>
  <si>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</si>
  <si>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</si>
  <si>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</si>
  <si>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</si>
  <si>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</si>
  <si>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</si>
  <si>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</si>
  <si>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</si>
  <si>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</si>
  <si>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</si>
  <si>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</si>
  <si>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</si>
  <si>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</si>
  <si>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</si>
  <si>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</si>
  <si>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</si>
  <si>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</si>
  <si>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</si>
  <si>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</si>
  <si>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</si>
  <si>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</si>
  <si>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</si>
  <si>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(арендатор, ростелеком, костар)</t>
  </si>
  <si>
    <t>директора: Падуна Э.В. Действующего на основании _Устава__________________</t>
  </si>
  <si>
    <t>сентября</t>
  </si>
  <si>
    <t xml:space="preserve">                               за   сентябрь  2016 г.</t>
  </si>
  <si>
    <t>ост.на 01.10</t>
  </si>
  <si>
    <t>услуги спецтехники по вывозу мусора</t>
  </si>
  <si>
    <t>ремонт шиферной кровли</t>
  </si>
  <si>
    <t>саудофлекс</t>
  </si>
  <si>
    <t>2шт</t>
  </si>
  <si>
    <t>смена ламп (2шт) п-д1</t>
  </si>
  <si>
    <t>лампа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</si>
</sst>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Fill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70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2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19">
      <selection activeCell="M39" sqref="M39"/>
    </sheetView>
  </sheetViews>
  <sheetFormatPr defaultColWidth="9.00390625" defaultRowHeight="12.75"/>
  <cols>
    <col min="1" max="1" width="15.625" style="0" customWidth="1"/>
    <col min="3" max="3" width="12.00390625" style="0" customWidth="1"/>
    <col min="4" max="4" width="11.125" style="0" customWidth="1"/>
    <col min="5" max="5" width="11.37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87</v>
      </c>
      <c r="D2" s="8">
        <v>9</v>
      </c>
      <c r="K2" t="s">
        <v>132</v>
      </c>
    </row>
    <row r="3" spans="1:13" ht="12.75">
      <c r="A3" t="s">
        <v>88</v>
      </c>
      <c r="J3" s="14" t="s">
        <v>34</v>
      </c>
      <c r="K3" s="29" t="s">
        <v>60</v>
      </c>
      <c r="L3" s="22" t="s">
        <v>37</v>
      </c>
      <c r="M3" s="22" t="s">
        <v>40</v>
      </c>
    </row>
    <row r="4" spans="1:13" ht="12.75">
      <c r="A4" t="s">
        <v>89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30</v>
      </c>
      <c r="F5" s="8" t="s">
        <v>131</v>
      </c>
      <c r="G5" s="8" t="s">
        <v>90</v>
      </c>
      <c r="J5" s="15"/>
      <c r="K5" s="15"/>
      <c r="L5" s="21" t="s">
        <v>39</v>
      </c>
      <c r="M5" s="21"/>
    </row>
    <row r="6" spans="1:13" ht="12.75">
      <c r="A6" t="s">
        <v>91</v>
      </c>
      <c r="J6" s="20">
        <v>1</v>
      </c>
      <c r="K6" s="20" t="s">
        <v>80</v>
      </c>
      <c r="L6" s="25">
        <v>0</v>
      </c>
      <c r="M6" s="46">
        <f>L6*114.3*1.202</f>
        <v>0</v>
      </c>
    </row>
    <row r="7" spans="2:13" ht="12.75">
      <c r="B7" t="s">
        <v>92</v>
      </c>
      <c r="C7" s="1" t="s">
        <v>93</v>
      </c>
      <c r="D7" s="8">
        <v>6</v>
      </c>
      <c r="J7" s="14">
        <v>2</v>
      </c>
      <c r="K7" s="14" t="s">
        <v>42</v>
      </c>
      <c r="L7" s="14"/>
      <c r="M7" s="46">
        <f aca="true" t="shared" si="0" ref="M7:M19">L7*114.3*1.202</f>
        <v>0</v>
      </c>
    </row>
    <row r="8" spans="10:13" ht="12.75">
      <c r="J8" s="15"/>
      <c r="K8" s="15" t="s">
        <v>43</v>
      </c>
      <c r="L8" s="21"/>
      <c r="M8" s="46">
        <f t="shared" si="0"/>
        <v>0</v>
      </c>
    </row>
    <row r="9" spans="1:13" ht="12.75">
      <c r="A9" t="s">
        <v>94</v>
      </c>
      <c r="J9" s="16"/>
      <c r="K9" s="16" t="s">
        <v>44</v>
      </c>
      <c r="L9" s="23"/>
      <c r="M9" s="46">
        <f t="shared" si="0"/>
        <v>0</v>
      </c>
    </row>
    <row r="10" spans="5:13" ht="12.75">
      <c r="E10" t="s">
        <v>95</v>
      </c>
      <c r="J10" s="15">
        <v>3</v>
      </c>
      <c r="K10" s="24" t="s">
        <v>45</v>
      </c>
      <c r="L10" s="21"/>
      <c r="M10" s="46">
        <f t="shared" si="0"/>
        <v>0</v>
      </c>
    </row>
    <row r="11" spans="5:13" ht="12.75">
      <c r="E11" t="s">
        <v>96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97</v>
      </c>
      <c r="J12" s="14">
        <v>4</v>
      </c>
      <c r="K12" s="17" t="s">
        <v>46</v>
      </c>
      <c r="L12" s="22"/>
      <c r="M12" s="46">
        <f t="shared" si="0"/>
        <v>0</v>
      </c>
    </row>
    <row r="13" spans="5:13" ht="12.75">
      <c r="E13" t="s">
        <v>98</v>
      </c>
      <c r="J13" s="16"/>
      <c r="K13" s="18" t="s">
        <v>47</v>
      </c>
      <c r="L13" s="23"/>
      <c r="M13" s="46">
        <f t="shared" si="0"/>
        <v>0</v>
      </c>
    </row>
    <row r="14" spans="1:13" ht="12.75">
      <c r="A14" t="s">
        <v>99</v>
      </c>
      <c r="J14" s="20">
        <v>5</v>
      </c>
      <c r="K14" s="19" t="s">
        <v>49</v>
      </c>
      <c r="L14" s="25">
        <v>6.95</v>
      </c>
      <c r="M14" s="46">
        <f t="shared" si="0"/>
        <v>954.85077</v>
      </c>
    </row>
    <row r="15" spans="1:13" ht="12.75">
      <c r="A15" t="s">
        <v>100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101</v>
      </c>
      <c r="J16" s="15" t="s">
        <v>51</v>
      </c>
      <c r="K16" s="26" t="s">
        <v>52</v>
      </c>
      <c r="L16" s="21">
        <v>2.99</v>
      </c>
      <c r="M16" s="46">
        <f t="shared" si="0"/>
        <v>410.791914</v>
      </c>
    </row>
    <row r="17" spans="5:13" ht="12.75">
      <c r="E17" t="s">
        <v>102</v>
      </c>
      <c r="J17" s="15" t="s">
        <v>53</v>
      </c>
      <c r="K17" s="26" t="s">
        <v>84</v>
      </c>
      <c r="L17" s="21">
        <v>8</v>
      </c>
      <c r="M17" s="46">
        <f t="shared" si="0"/>
        <v>1099.1088</v>
      </c>
    </row>
    <row r="18" spans="5:13" ht="12.75">
      <c r="E18" t="s">
        <v>103</v>
      </c>
      <c r="J18" s="15" t="s">
        <v>55</v>
      </c>
      <c r="K18" s="26" t="s">
        <v>54</v>
      </c>
      <c r="L18" s="21">
        <v>1.44</v>
      </c>
      <c r="M18" s="46">
        <f t="shared" si="0"/>
        <v>197.83958399999997</v>
      </c>
    </row>
    <row r="19" spans="1:13" ht="12.75">
      <c r="A19" t="s">
        <v>104</v>
      </c>
      <c r="J19" s="16" t="s">
        <v>83</v>
      </c>
      <c r="K19" s="18" t="s">
        <v>56</v>
      </c>
      <c r="L19" s="23">
        <v>0.5</v>
      </c>
      <c r="M19" s="46">
        <f t="shared" si="0"/>
        <v>68.6943</v>
      </c>
    </row>
    <row r="20" spans="1:13" ht="12.75">
      <c r="A20" t="s">
        <v>105</v>
      </c>
      <c r="J20" s="20"/>
      <c r="K20" s="27" t="s">
        <v>57</v>
      </c>
      <c r="L20" s="28">
        <f>SUM(L6:L19)</f>
        <v>19.880000000000003</v>
      </c>
      <c r="M20" s="34">
        <f>SUM(M6:M19)</f>
        <v>2731.285368</v>
      </c>
    </row>
    <row r="21" spans="1:11" ht="12.75">
      <c r="A21" t="s">
        <v>130</v>
      </c>
      <c r="K21" s="1" t="s">
        <v>58</v>
      </c>
    </row>
    <row r="22" spans="1:13" ht="12.75">
      <c r="A22" t="s">
        <v>106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107</v>
      </c>
      <c r="J23" s="23" t="s">
        <v>35</v>
      </c>
      <c r="K23" s="23" t="s">
        <v>36</v>
      </c>
      <c r="L23" s="23" t="s">
        <v>59</v>
      </c>
      <c r="M23" s="23" t="s">
        <v>41</v>
      </c>
    </row>
    <row r="24" spans="1:13" ht="12.75">
      <c r="A24" t="s">
        <v>108</v>
      </c>
      <c r="J24" s="20">
        <v>1</v>
      </c>
      <c r="K24" s="20" t="s">
        <v>135</v>
      </c>
      <c r="L24" s="25">
        <v>3.248</v>
      </c>
      <c r="M24" s="33">
        <f aca="true" t="shared" si="1" ref="M24:M32">L24*114.3*1.202*1.15</f>
        <v>513.1738987199999</v>
      </c>
    </row>
    <row r="25" spans="1:13" ht="12.75">
      <c r="A25" t="s">
        <v>109</v>
      </c>
      <c r="J25" s="20">
        <v>2</v>
      </c>
      <c r="K25" s="20" t="s">
        <v>138</v>
      </c>
      <c r="L25" s="25">
        <v>0.14</v>
      </c>
      <c r="M25" s="33">
        <f t="shared" si="1"/>
        <v>22.1195646</v>
      </c>
    </row>
    <row r="26" spans="1:13" ht="12.75">
      <c r="A26" t="s">
        <v>110</v>
      </c>
      <c r="J26" s="20">
        <v>3</v>
      </c>
      <c r="K26" s="20"/>
      <c r="L26" s="25"/>
      <c r="M26" s="33">
        <f t="shared" si="1"/>
        <v>0</v>
      </c>
    </row>
    <row r="27" spans="1:13" ht="12.75">
      <c r="A27" s="54" t="s">
        <v>111</v>
      </c>
      <c r="B27" s="54"/>
      <c r="C27" s="54"/>
      <c r="D27" s="54"/>
      <c r="E27" s="54"/>
      <c r="F27" s="54"/>
      <c r="G27" s="54"/>
      <c r="H27" s="54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112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113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2844.4</v>
      </c>
      <c r="F33" t="s">
        <v>65</v>
      </c>
      <c r="J33" s="20"/>
      <c r="K33" s="30" t="s">
        <v>57</v>
      </c>
      <c r="L33" s="28">
        <f>SUM(L24:L24)</f>
        <v>3.248</v>
      </c>
      <c r="M33" s="34">
        <f>SUM(M24:M32)</f>
        <v>535.2934633199999</v>
      </c>
    </row>
    <row r="34" spans="1:11" ht="12.75">
      <c r="A34" t="s">
        <v>2</v>
      </c>
      <c r="E34">
        <v>0</v>
      </c>
      <c r="F34" t="s">
        <v>65</v>
      </c>
      <c r="K34" s="1" t="s">
        <v>61</v>
      </c>
    </row>
    <row r="35" spans="1:13" ht="12.75">
      <c r="A35" t="s">
        <v>3</v>
      </c>
      <c r="J35" s="22" t="s">
        <v>34</v>
      </c>
      <c r="K35" s="22"/>
      <c r="L35" s="22" t="s">
        <v>62</v>
      </c>
      <c r="M35" s="22" t="s">
        <v>40</v>
      </c>
    </row>
    <row r="36" spans="1:13" ht="12.75">
      <c r="A36" t="s">
        <v>4</v>
      </c>
      <c r="E36">
        <v>248</v>
      </c>
      <c r="F36" t="s">
        <v>65</v>
      </c>
      <c r="J36" s="23" t="s">
        <v>35</v>
      </c>
      <c r="K36" s="23" t="s">
        <v>36</v>
      </c>
      <c r="L36" s="23"/>
      <c r="M36" s="23" t="s">
        <v>63</v>
      </c>
    </row>
    <row r="37" spans="10:13" ht="12.75">
      <c r="J37" s="20">
        <v>1</v>
      </c>
      <c r="K37" s="20" t="s">
        <v>134</v>
      </c>
      <c r="L37" s="25"/>
      <c r="M37" s="25">
        <f>E33*0.5</f>
        <v>1422.2</v>
      </c>
    </row>
    <row r="38" spans="2:13" ht="12.75">
      <c r="B38" s="1" t="s">
        <v>5</v>
      </c>
      <c r="C38" s="1"/>
      <c r="J38" s="20">
        <v>2</v>
      </c>
      <c r="K38" s="20" t="s">
        <v>136</v>
      </c>
      <c r="L38" s="25" t="s">
        <v>137</v>
      </c>
      <c r="M38" s="25">
        <v>706.76</v>
      </c>
    </row>
    <row r="39" spans="10:13" ht="12.75">
      <c r="J39" s="20">
        <v>3</v>
      </c>
      <c r="K39" s="20" t="s">
        <v>139</v>
      </c>
      <c r="L39" s="25" t="s">
        <v>137</v>
      </c>
      <c r="M39" s="25">
        <f>2*13.89</f>
        <v>27.78</v>
      </c>
    </row>
    <row r="40" spans="1:13" ht="12.75">
      <c r="A40" s="2" t="s">
        <v>6</v>
      </c>
      <c r="F40" s="11">
        <v>26589.68</v>
      </c>
      <c r="J40" s="20">
        <v>4</v>
      </c>
      <c r="K40" s="57"/>
      <c r="L40" s="58"/>
      <c r="M40" s="59"/>
    </row>
    <row r="41" spans="1:13" ht="12.75">
      <c r="A41" t="s">
        <v>7</v>
      </c>
      <c r="F41" s="11">
        <v>36390.07</v>
      </c>
      <c r="J41" s="20">
        <v>5</v>
      </c>
      <c r="K41" s="20"/>
      <c r="L41" s="25"/>
      <c r="M41" s="25"/>
    </row>
    <row r="42" spans="2:13" ht="12.75">
      <c r="B42" t="s">
        <v>8</v>
      </c>
      <c r="F42" s="9">
        <f>F41/F40</f>
        <v>1.3685787117407957</v>
      </c>
      <c r="J42" s="20">
        <v>6</v>
      </c>
      <c r="K42" s="20"/>
      <c r="L42" s="25"/>
      <c r="M42" s="25"/>
    </row>
    <row r="43" spans="1:13" ht="12.75">
      <c r="A43" t="s">
        <v>129</v>
      </c>
      <c r="F43" s="5">
        <f>6553.57+250+400</f>
        <v>7203.57</v>
      </c>
      <c r="J43" s="20">
        <v>7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43593.64</v>
      </c>
      <c r="J44" s="20">
        <v>8</v>
      </c>
      <c r="K44" s="20"/>
      <c r="L44" s="25"/>
      <c r="M44" s="25"/>
    </row>
    <row r="45" spans="10:13" ht="12.75">
      <c r="J45" s="20">
        <v>9</v>
      </c>
      <c r="K45" s="20"/>
      <c r="L45" s="25"/>
      <c r="M45" s="25"/>
    </row>
    <row r="46" spans="2:13" ht="12.75">
      <c r="B46" s="1" t="s">
        <v>10</v>
      </c>
      <c r="C46" s="1"/>
      <c r="J46" s="20">
        <v>10</v>
      </c>
      <c r="K46" s="20"/>
      <c r="L46" s="25"/>
      <c r="M46" s="25"/>
    </row>
    <row r="47" spans="10:13" ht="12.75">
      <c r="J47" s="20">
        <v>11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12</v>
      </c>
      <c r="K48" s="20"/>
      <c r="L48" s="25"/>
      <c r="M48" s="25"/>
    </row>
    <row r="49" spans="1:13" ht="12.75">
      <c r="A49" t="s">
        <v>12</v>
      </c>
      <c r="F49" s="11">
        <v>5781.62</v>
      </c>
      <c r="J49" s="20">
        <v>13</v>
      </c>
      <c r="K49" s="20"/>
      <c r="L49" s="25"/>
      <c r="M49" s="25"/>
    </row>
    <row r="50" spans="1:13" ht="12.75">
      <c r="A50" s="6" t="s">
        <v>15</v>
      </c>
      <c r="F50" s="11">
        <f>(1600+266.66)*1.202</f>
        <v>2243.72532</v>
      </c>
      <c r="J50" s="20">
        <v>14</v>
      </c>
      <c r="K50" s="20"/>
      <c r="L50" s="25"/>
      <c r="M50" s="25"/>
    </row>
    <row r="51" spans="1:13" ht="12.75">
      <c r="A51" s="6" t="s">
        <v>85</v>
      </c>
      <c r="E51" s="5">
        <v>0</v>
      </c>
      <c r="F51" s="11">
        <f>E51*E33</f>
        <v>0</v>
      </c>
      <c r="J51" s="20">
        <v>15</v>
      </c>
      <c r="K51" s="20"/>
      <c r="L51" s="25"/>
      <c r="M51" s="25"/>
    </row>
    <row r="52" spans="1:13" ht="12.75">
      <c r="A52" s="4" t="s">
        <v>32</v>
      </c>
      <c r="B52" s="1"/>
      <c r="F52" s="32">
        <f>F49+F50+F51</f>
        <v>8025.34532</v>
      </c>
      <c r="J52" s="20">
        <v>16</v>
      </c>
      <c r="K52" s="20"/>
      <c r="L52" s="25"/>
      <c r="M52" s="25"/>
    </row>
    <row r="53" spans="1:13" ht="12.75">
      <c r="A53" s="4" t="s">
        <v>16</v>
      </c>
      <c r="J53" s="20">
        <v>17</v>
      </c>
      <c r="K53" s="20"/>
      <c r="L53" s="25"/>
      <c r="M53" s="25"/>
    </row>
    <row r="54" spans="1:13" ht="12.75">
      <c r="A54" t="s">
        <v>76</v>
      </c>
      <c r="D54" s="5">
        <v>1.77</v>
      </c>
      <c r="E54" t="s">
        <v>14</v>
      </c>
      <c r="F54" s="11">
        <f>E33*D54</f>
        <v>5034.588000000001</v>
      </c>
      <c r="J54" s="20">
        <v>18</v>
      </c>
      <c r="K54" s="20"/>
      <c r="L54" s="25"/>
      <c r="M54" s="25"/>
    </row>
    <row r="55" spans="1:13" ht="12.75">
      <c r="A55" t="s">
        <v>82</v>
      </c>
      <c r="B55">
        <v>0</v>
      </c>
      <c r="C55" t="s">
        <v>13</v>
      </c>
      <c r="D55" s="5">
        <v>0</v>
      </c>
      <c r="E55" t="s">
        <v>14</v>
      </c>
      <c r="F55" s="5">
        <f>B55*D55</f>
        <v>0</v>
      </c>
      <c r="J55" s="20">
        <v>19</v>
      </c>
      <c r="K55" s="20"/>
      <c r="L55" s="25"/>
      <c r="M55" s="25"/>
    </row>
    <row r="56" spans="1:13" ht="12.75">
      <c r="A56" s="4" t="s">
        <v>17</v>
      </c>
      <c r="B56" s="4"/>
      <c r="C56" s="10"/>
      <c r="F56" s="32">
        <f>SUM(F54:F55)</f>
        <v>5034.588000000001</v>
      </c>
      <c r="J56" s="20">
        <v>20</v>
      </c>
      <c r="K56" s="20"/>
      <c r="L56" s="25"/>
      <c r="M56" s="25"/>
    </row>
    <row r="57" spans="1:13" ht="12.75">
      <c r="A57" s="4" t="s">
        <v>18</v>
      </c>
      <c r="B57" s="4"/>
      <c r="J57" s="20">
        <v>21</v>
      </c>
      <c r="K57" s="20"/>
      <c r="L57" s="25"/>
      <c r="M57" s="25"/>
    </row>
    <row r="58" spans="1:13" ht="12.75">
      <c r="A58" t="s">
        <v>19</v>
      </c>
      <c r="C58" s="53">
        <v>161849</v>
      </c>
      <c r="D58">
        <v>228935.4</v>
      </c>
      <c r="E58">
        <v>2844.4</v>
      </c>
      <c r="F58" s="35">
        <f>C58/D58*E58</f>
        <v>2010.8873315354465</v>
      </c>
      <c r="J58" s="20">
        <v>22</v>
      </c>
      <c r="K58" s="20"/>
      <c r="L58" s="25"/>
      <c r="M58" s="25"/>
    </row>
    <row r="59" spans="1:13" ht="12.75">
      <c r="A59" t="s">
        <v>20</v>
      </c>
      <c r="F59" s="35">
        <f>M20</f>
        <v>2731.285368</v>
      </c>
      <c r="J59" s="20">
        <v>23</v>
      </c>
      <c r="K59" s="20"/>
      <c r="L59" s="25"/>
      <c r="M59" s="25"/>
    </row>
    <row r="60" spans="1:13" ht="12.75">
      <c r="A60" t="s">
        <v>21</v>
      </c>
      <c r="F60" s="11">
        <f>M33</f>
        <v>535.2934633199999</v>
      </c>
      <c r="J60" s="20">
        <v>24</v>
      </c>
      <c r="K60" s="20"/>
      <c r="L60" s="25"/>
      <c r="M60" s="25"/>
    </row>
    <row r="61" spans="1:13" ht="12.75">
      <c r="A61" t="s">
        <v>74</v>
      </c>
      <c r="F61" s="5">
        <v>721.2</v>
      </c>
      <c r="J61" s="20"/>
      <c r="K61" s="20"/>
      <c r="L61" s="31" t="s">
        <v>64</v>
      </c>
      <c r="M61" s="28">
        <f>SUM(M37:M60)</f>
        <v>2156.7400000000002</v>
      </c>
    </row>
    <row r="62" spans="1:6" ht="12.75">
      <c r="A62" t="s">
        <v>22</v>
      </c>
      <c r="F62" s="5">
        <f>M61</f>
        <v>2156.7400000000002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2844.4</v>
      </c>
      <c r="C65" t="s">
        <v>13</v>
      </c>
      <c r="D65" s="11">
        <v>0.5</v>
      </c>
      <c r="E65" t="s">
        <v>14</v>
      </c>
      <c r="F65" s="11">
        <f>B65*D65</f>
        <v>1422.2</v>
      </c>
    </row>
    <row r="66" spans="1:6" ht="12.75">
      <c r="A66" s="49" t="s">
        <v>77</v>
      </c>
      <c r="B66" s="49" t="s">
        <v>78</v>
      </c>
      <c r="C66" s="49"/>
      <c r="D66" s="52"/>
      <c r="E66" s="49"/>
      <c r="F66" s="52">
        <v>0</v>
      </c>
    </row>
    <row r="67" spans="1:6" ht="12.75">
      <c r="A67" s="49" t="s">
        <v>86</v>
      </c>
      <c r="B67" s="49"/>
      <c r="C67" s="49"/>
      <c r="D67" s="52">
        <v>0</v>
      </c>
      <c r="E67" s="49"/>
      <c r="F67" s="52">
        <f>D67*E33</f>
        <v>0</v>
      </c>
    </row>
    <row r="68" spans="1:6" ht="12.75">
      <c r="A68" s="4" t="s">
        <v>68</v>
      </c>
      <c r="B68" s="4"/>
      <c r="C68" s="10"/>
      <c r="F68" s="32">
        <f>SUM(F58:F67)</f>
        <v>9577.606162855447</v>
      </c>
    </row>
    <row r="69" ht="12.75">
      <c r="A69" s="4" t="s">
        <v>25</v>
      </c>
    </row>
    <row r="70" spans="1:6" ht="12.75">
      <c r="A70" t="s">
        <v>26</v>
      </c>
      <c r="B70">
        <v>2844.4</v>
      </c>
      <c r="C70" t="s">
        <v>65</v>
      </c>
      <c r="D70" s="5">
        <v>0.19</v>
      </c>
      <c r="E70" t="s">
        <v>14</v>
      </c>
      <c r="F70" s="11">
        <f>B70*D70</f>
        <v>540.436</v>
      </c>
    </row>
    <row r="71" spans="1:6" ht="12.75">
      <c r="A71" t="s">
        <v>27</v>
      </c>
      <c r="F71" s="5"/>
    </row>
    <row r="72" spans="1:6" ht="12.75">
      <c r="A72" s="7" t="s">
        <v>73</v>
      </c>
      <c r="F72" s="5"/>
    </row>
    <row r="73" spans="2:6" ht="12.75">
      <c r="B73">
        <v>2844.4</v>
      </c>
      <c r="C73" t="s">
        <v>67</v>
      </c>
      <c r="D73" s="11">
        <v>0.84</v>
      </c>
      <c r="F73" s="11">
        <f>B73*D73</f>
        <v>2389.296</v>
      </c>
    </row>
    <row r="74" spans="1:6" ht="12.75">
      <c r="A74" s="4" t="s">
        <v>28</v>
      </c>
      <c r="B74" s="1"/>
      <c r="F74" s="32">
        <f>F70+F73</f>
        <v>2929.732</v>
      </c>
    </row>
    <row r="75" ht="12.75">
      <c r="A75" s="4" t="s">
        <v>29</v>
      </c>
    </row>
    <row r="76" spans="1:6" ht="12.75">
      <c r="A76" s="7" t="s">
        <v>75</v>
      </c>
      <c r="B76" s="7"/>
      <c r="C76" s="7"/>
      <c r="D76" s="7"/>
      <c r="E76" s="7"/>
      <c r="F76" s="7"/>
    </row>
    <row r="77" spans="2:6" ht="12.75">
      <c r="B77">
        <v>2844.4</v>
      </c>
      <c r="C77" t="s">
        <v>67</v>
      </c>
      <c r="D77" s="11">
        <v>1.7</v>
      </c>
      <c r="F77" s="5">
        <f>B77*D77</f>
        <v>4835.4800000000005</v>
      </c>
    </row>
    <row r="78" spans="1:6" ht="12.75">
      <c r="A78" s="4" t="s">
        <v>30</v>
      </c>
      <c r="B78" s="1"/>
      <c r="F78" s="8">
        <f>SUM(F77)</f>
        <v>4835.4800000000005</v>
      </c>
    </row>
    <row r="79" spans="1:6" ht="12.75">
      <c r="A79" s="47" t="s">
        <v>81</v>
      </c>
      <c r="B79" s="48"/>
      <c r="C79" s="49"/>
      <c r="D79" s="50">
        <v>0</v>
      </c>
      <c r="E79" s="49"/>
      <c r="F79" s="51">
        <f>D79*E33</f>
        <v>0</v>
      </c>
    </row>
    <row r="80" spans="1:6" ht="12.75">
      <c r="A80" s="1" t="s">
        <v>31</v>
      </c>
      <c r="B80" s="1"/>
      <c r="F80" s="32">
        <f>F52+F56+F68+F74+F78+F79</f>
        <v>30402.75148285545</v>
      </c>
    </row>
    <row r="81" spans="1:9" ht="12.75">
      <c r="A81" s="1" t="s">
        <v>79</v>
      </c>
      <c r="B81" s="36"/>
      <c r="C81" s="45">
        <v>0.058</v>
      </c>
      <c r="D81" s="1"/>
      <c r="E81" s="1"/>
      <c r="F81" s="32">
        <f>F80*5.8%</f>
        <v>1763.359586005616</v>
      </c>
      <c r="I81" s="7"/>
    </row>
    <row r="82" spans="1:6" ht="15">
      <c r="A82" s="12" t="s">
        <v>33</v>
      </c>
      <c r="B82" s="12"/>
      <c r="C82" s="12"/>
      <c r="D82" s="12"/>
      <c r="E82" s="12"/>
      <c r="F82" s="42">
        <f>F80+F81</f>
        <v>32166.111068861064</v>
      </c>
    </row>
    <row r="83" spans="2:6" ht="12.75">
      <c r="B83" s="37" t="s">
        <v>69</v>
      </c>
      <c r="C83" s="38" t="s">
        <v>70</v>
      </c>
      <c r="D83" s="22" t="s">
        <v>71</v>
      </c>
      <c r="E83" s="22" t="s">
        <v>72</v>
      </c>
      <c r="F83" s="41" t="s">
        <v>133</v>
      </c>
    </row>
    <row r="84" spans="1:6" ht="12.75">
      <c r="A84" s="13"/>
      <c r="B84" s="39">
        <v>42614</v>
      </c>
      <c r="C84" s="40">
        <v>-230759</v>
      </c>
      <c r="D84" s="43">
        <f>F44</f>
        <v>43593.64</v>
      </c>
      <c r="E84" s="43">
        <f>F82</f>
        <v>32166.111068861064</v>
      </c>
      <c r="F84" s="44">
        <f>C84+D84-E84</f>
        <v>-219331.47106886105</v>
      </c>
    </row>
    <row r="86" spans="1:6" ht="13.5" thickBot="1">
      <c r="A86" t="s">
        <v>114</v>
      </c>
      <c r="C86" s="55">
        <v>42614</v>
      </c>
      <c r="D86" s="8" t="s">
        <v>115</v>
      </c>
      <c r="E86" s="55">
        <v>42643</v>
      </c>
      <c r="F86" t="s">
        <v>116</v>
      </c>
    </row>
    <row r="87" spans="1:7" ht="13.5" thickBot="1">
      <c r="A87" t="s">
        <v>117</v>
      </c>
      <c r="F87" s="56">
        <f>E84</f>
        <v>32166.111068861064</v>
      </c>
      <c r="G87" t="s">
        <v>14</v>
      </c>
    </row>
    <row r="88" ht="12.75">
      <c r="A88" t="s">
        <v>118</v>
      </c>
    </row>
    <row r="89" ht="12.75">
      <c r="A89" t="s">
        <v>119</v>
      </c>
    </row>
    <row r="90" ht="12.75">
      <c r="A90" t="s">
        <v>120</v>
      </c>
    </row>
    <row r="91" ht="12.75">
      <c r="A91" t="s">
        <v>121</v>
      </c>
    </row>
    <row r="92" ht="12.75">
      <c r="A92" t="s">
        <v>122</v>
      </c>
    </row>
    <row r="93" ht="12.75">
      <c r="A93" t="s">
        <v>123</v>
      </c>
    </row>
    <row r="94" ht="12.75">
      <c r="A94" t="s">
        <v>124</v>
      </c>
    </row>
    <row r="96" ht="12.75">
      <c r="B96" t="s">
        <v>125</v>
      </c>
    </row>
    <row r="98" ht="12.75">
      <c r="A98" t="s">
        <v>126</v>
      </c>
    </row>
    <row r="101" ht="12.75">
      <c r="A101" t="s">
        <v>127</v>
      </c>
    </row>
    <row r="104" ht="12.75">
      <c r="A104" t="s">
        <v>128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2016-04-15T06:01:53Z</cp:lastPrinted>
  <dcterms:created xsi:type="dcterms:W3CDTF">2008-08-18T07:30:19Z</dcterms:created>
  <dcterms:modified xsi:type="dcterms:W3CDTF">2016-12-01T09:30:21Z</dcterms:modified>
  <cp:category/>
  <cp:version/>
  <cp:contentType/>
  <cp:contentStatus/>
</cp:coreProperties>
</file>