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<sst xmlns="http://schemas.openxmlformats.org/spreadsheetml/2006/main" count="167" uniqueCount="144">
  <si>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</si>
  <si>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</si>
  <si>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</si>
  <si>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</si>
  <si>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</si>
  <si>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</si>
  <si>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</si>
  <si>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</si>
  <si>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</si>
  <si>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</si>
  <si>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</si>
  <si>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</si>
  <si>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</si>
  <si>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</si>
  <si>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</si>
  <si>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</si>
  <si>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</si>
  <si>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</si>
  <si>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</si>
  <si>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</si>
  <si>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</si>
  <si>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</si>
  <si>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</si>
  <si>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</si>
  <si>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</si>
  <si>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</si>
  <si>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</si>
  <si>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</si>
  <si>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</si>
  <si>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</si>
  <si>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</si>
  <si>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</si>
  <si>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</si>
  <si>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</si>
  <si>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</si>
  <si>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</si>
  <si>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</si>
  <si>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</si>
  <si>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</si>
  <si>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</si>
  <si>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</si>
  <si>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</si>
  <si>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</si>
  <si>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</si>
  <si>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</si>
  <si>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</si>
  <si>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</si>
  <si>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</si>
  <si>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</si>
  <si>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</si>
  <si>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</si>
  <si>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</si>
  <si>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</si>
  <si>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</si>
  <si>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</si>
  <si>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</si>
  <si>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</si>
  <si>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</si>
  <si>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</si>
  <si>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</si>
  <si>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</si>
  <si>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</si>
  <si>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</si>
  <si>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</si>
  <si>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Забайкальская 6</t>
  </si>
  <si>
    <t>м2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</si>
  <si>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</si>
  <si>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</si>
  <si>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</si>
  <si>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</si>
  <si>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</si>
  <si>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</si>
  <si>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</si>
  <si>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</si>
  <si>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</si>
  <si>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</si>
  <si>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</si>
  <si>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</si>
  <si>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</si>
  <si>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</si>
  <si>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</si>
  <si>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 xml:space="preserve">2.  Работа по договору (уборщица л/кл.) 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</si>
  <si>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</si>
  <si>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</si>
  <si>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</si>
  <si>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</si>
  <si>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</si>
  <si>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</si>
  <si>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</si>
  <si>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</si>
  <si>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</si>
  <si>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</si>
  <si>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</si>
  <si>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</si>
  <si>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</si>
  <si>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</si>
  <si>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</si>
  <si>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</si>
  <si>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</si>
  <si>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</si>
  <si>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</si>
  <si>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</si>
  <si>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</si>
  <si>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</si>
  <si>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</si>
  <si>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</si>
  <si>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</si>
  <si>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</si>
  <si>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</si>
  <si>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</si>
  <si>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</si>
  <si>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6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</si>
  <si>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</si>
  <si>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</si>
  <si>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</si>
  <si>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</si>
  <si>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</si>
  <si>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</si>
  <si>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</si>
  <si>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</si>
  <si>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</si>
  <si>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</si>
  <si>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</si>
  <si>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</si>
  <si>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</si>
  <si>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</si>
  <si>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</si>
  <si>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(Спарк,ростелеком,комстар)</t>
    </r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</si>
  <si>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</si>
  <si>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</si>
  <si>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</si>
  <si>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01.11.</t>
  </si>
  <si>
    <t>прочистка канализации п-д1</t>
  </si>
  <si>
    <t>замена муфты д 25 п.пр. (1шт) кв.37</t>
  </si>
  <si>
    <t>муфта д 25</t>
  </si>
  <si>
    <t>1шт</t>
  </si>
  <si>
    <t>асфальтирование дорожек</t>
  </si>
  <si>
    <t>асфальт</t>
  </si>
  <si>
    <t>9,1 т.</t>
  </si>
  <si>
    <t xml:space="preserve">смена ламп (21шт) </t>
  </si>
  <si>
    <t>лампа</t>
  </si>
  <si>
    <t>21шт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</si>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</sst>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" fontId="0" fillId="0" borderId="19" xfId="0" applyNumberFormat="1" applyBorder="1" applyAlignment="1">
      <alignment/>
    </xf>
    <xf numFmtId="0" fontId="0" fillId="0" borderId="2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1" fontId="1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2" fontId="0" fillId="0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3">
      <selection activeCell="K28" sqref="K28:M29"/>
    </sheetView>
  </sheetViews>
  <sheetFormatPr defaultColWidth="9.00390625" defaultRowHeight="12.75"/>
  <cols>
    <col min="1" max="1" width="15.625" style="0" customWidth="1"/>
    <col min="3" max="5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64</v>
      </c>
    </row>
    <row r="2" spans="3:11" ht="12.75">
      <c r="C2" s="1" t="s">
        <v>84</v>
      </c>
      <c r="D2" s="8">
        <v>10</v>
      </c>
      <c r="K2" s="5" t="s">
        <v>130</v>
      </c>
    </row>
    <row r="3" spans="1:13" ht="12.75">
      <c r="A3" t="s">
        <v>85</v>
      </c>
      <c r="J3" s="14" t="s">
        <v>34</v>
      </c>
      <c r="K3" s="60" t="s">
        <v>59</v>
      </c>
      <c r="L3" s="22" t="s">
        <v>37</v>
      </c>
      <c r="M3" s="22" t="s">
        <v>40</v>
      </c>
    </row>
    <row r="4" spans="1:13" ht="12.75">
      <c r="A4" t="s">
        <v>86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31</v>
      </c>
      <c r="F5" s="8" t="s">
        <v>129</v>
      </c>
      <c r="G5" s="8" t="s">
        <v>87</v>
      </c>
      <c r="J5" s="15"/>
      <c r="K5" s="15"/>
      <c r="L5" s="21" t="s">
        <v>39</v>
      </c>
      <c r="M5" s="21"/>
    </row>
    <row r="6" spans="1:13" ht="12.75">
      <c r="A6" t="s">
        <v>88</v>
      </c>
      <c r="J6" s="20">
        <v>1</v>
      </c>
      <c r="K6" s="20" t="s">
        <v>75</v>
      </c>
      <c r="L6" s="25">
        <v>3.49</v>
      </c>
      <c r="M6" s="52">
        <f>L6*114.3*1.202</f>
        <v>479.486214</v>
      </c>
    </row>
    <row r="7" spans="2:13" ht="12.75">
      <c r="B7" t="s">
        <v>89</v>
      </c>
      <c r="C7" s="1" t="s">
        <v>90</v>
      </c>
      <c r="D7" s="1"/>
      <c r="E7" s="1" t="s">
        <v>111</v>
      </c>
      <c r="J7" s="14">
        <v>2</v>
      </c>
      <c r="K7" s="14" t="s">
        <v>42</v>
      </c>
      <c r="L7" s="14"/>
      <c r="M7" s="52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52">
        <f t="shared" si="0"/>
        <v>0</v>
      </c>
    </row>
    <row r="9" spans="1:13" ht="12.75">
      <c r="A9" t="s">
        <v>91</v>
      </c>
      <c r="J9" s="16"/>
      <c r="K9" s="16" t="s">
        <v>44</v>
      </c>
      <c r="L9" s="23"/>
      <c r="M9" s="52">
        <f t="shared" si="0"/>
        <v>0</v>
      </c>
    </row>
    <row r="10" spans="5:13" ht="12.75">
      <c r="E10" t="s">
        <v>92</v>
      </c>
      <c r="J10" s="15">
        <v>3</v>
      </c>
      <c r="K10" s="24" t="s">
        <v>45</v>
      </c>
      <c r="L10" s="21"/>
      <c r="M10" s="52">
        <f t="shared" si="0"/>
        <v>0</v>
      </c>
    </row>
    <row r="11" spans="5:13" ht="12.75">
      <c r="E11" t="s">
        <v>93</v>
      </c>
      <c r="J11" s="16"/>
      <c r="K11" s="18" t="s">
        <v>47</v>
      </c>
      <c r="L11" s="23">
        <v>0</v>
      </c>
      <c r="M11" s="52">
        <f t="shared" si="0"/>
        <v>0</v>
      </c>
    </row>
    <row r="12" spans="5:13" ht="12.75">
      <c r="E12" t="s">
        <v>94</v>
      </c>
      <c r="J12" s="14">
        <v>4</v>
      </c>
      <c r="K12" s="17" t="s">
        <v>46</v>
      </c>
      <c r="L12" s="22"/>
      <c r="M12" s="52">
        <f t="shared" si="0"/>
        <v>0</v>
      </c>
    </row>
    <row r="13" spans="5:13" ht="12.75">
      <c r="E13" t="s">
        <v>95</v>
      </c>
      <c r="J13" s="16"/>
      <c r="K13" s="18" t="s">
        <v>78</v>
      </c>
      <c r="L13" s="23">
        <v>5</v>
      </c>
      <c r="M13" s="52">
        <f t="shared" si="0"/>
        <v>686.943</v>
      </c>
    </row>
    <row r="14" spans="1:13" ht="12.75">
      <c r="A14" t="s">
        <v>96</v>
      </c>
      <c r="J14" s="20">
        <v>5</v>
      </c>
      <c r="K14" s="19" t="s">
        <v>48</v>
      </c>
      <c r="L14" s="25">
        <v>11.93</v>
      </c>
      <c r="M14" s="52">
        <f t="shared" si="0"/>
        <v>1639.0459979999998</v>
      </c>
    </row>
    <row r="15" spans="1:13" ht="12.75">
      <c r="A15" t="s">
        <v>97</v>
      </c>
      <c r="J15" s="14">
        <v>6</v>
      </c>
      <c r="K15" s="17" t="s">
        <v>49</v>
      </c>
      <c r="L15" s="22"/>
      <c r="M15" s="52">
        <f t="shared" si="0"/>
        <v>0</v>
      </c>
    </row>
    <row r="16" spans="5:13" ht="12.75">
      <c r="E16" t="s">
        <v>98</v>
      </c>
      <c r="J16" s="15" t="s">
        <v>50</v>
      </c>
      <c r="K16" s="26" t="s">
        <v>51</v>
      </c>
      <c r="L16" s="21">
        <v>0</v>
      </c>
      <c r="M16" s="52">
        <f t="shared" si="0"/>
        <v>0</v>
      </c>
    </row>
    <row r="17" spans="5:13" ht="12.75">
      <c r="E17" t="s">
        <v>99</v>
      </c>
      <c r="J17" s="15" t="s">
        <v>52</v>
      </c>
      <c r="K17" s="26" t="s">
        <v>80</v>
      </c>
      <c r="L17" s="21">
        <v>15</v>
      </c>
      <c r="M17" s="52">
        <f t="shared" si="0"/>
        <v>2060.8289999999997</v>
      </c>
    </row>
    <row r="18" spans="5:13" ht="12.75">
      <c r="E18" t="s">
        <v>100</v>
      </c>
      <c r="J18" s="15" t="s">
        <v>54</v>
      </c>
      <c r="K18" s="26" t="s">
        <v>53</v>
      </c>
      <c r="L18" s="21"/>
      <c r="M18" s="52">
        <f t="shared" si="0"/>
        <v>0</v>
      </c>
    </row>
    <row r="19" spans="1:13" ht="12.75">
      <c r="A19" t="s">
        <v>101</v>
      </c>
      <c r="J19" s="16" t="s">
        <v>79</v>
      </c>
      <c r="K19" s="18" t="s">
        <v>55</v>
      </c>
      <c r="L19" s="23">
        <v>0.5</v>
      </c>
      <c r="M19" s="52">
        <f t="shared" si="0"/>
        <v>68.6943</v>
      </c>
    </row>
    <row r="20" spans="1:13" ht="12.75">
      <c r="A20" t="s">
        <v>102</v>
      </c>
      <c r="J20" s="20"/>
      <c r="K20" s="27" t="s">
        <v>56</v>
      </c>
      <c r="L20" s="28">
        <f>SUM(L6:L19)</f>
        <v>35.92</v>
      </c>
      <c r="M20" s="32">
        <f>SUM(M6:M19)</f>
        <v>4934.998511999999</v>
      </c>
    </row>
    <row r="21" spans="1:11" ht="12.75">
      <c r="A21" t="s">
        <v>128</v>
      </c>
      <c r="K21" s="1" t="s">
        <v>57</v>
      </c>
    </row>
    <row r="22" spans="1:13" ht="12.75">
      <c r="A22" t="s">
        <v>103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104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105</v>
      </c>
      <c r="J24" s="20">
        <v>1</v>
      </c>
      <c r="K24" s="20" t="s">
        <v>132</v>
      </c>
      <c r="L24" s="25">
        <v>4.83</v>
      </c>
      <c r="M24" s="50">
        <f>L24*114.3*1.202*1.15</f>
        <v>763.1249786999998</v>
      </c>
    </row>
    <row r="25" spans="1:13" ht="12.75">
      <c r="A25" t="s">
        <v>106</v>
      </c>
      <c r="J25" s="20">
        <v>2</v>
      </c>
      <c r="K25" s="48" t="s">
        <v>133</v>
      </c>
      <c r="L25" s="59">
        <v>0.85</v>
      </c>
      <c r="M25" s="50">
        <f>L25*114.3*1.202*1.15</f>
        <v>134.29735649999998</v>
      </c>
    </row>
    <row r="26" spans="1:13" ht="12.75">
      <c r="A26" t="s">
        <v>107</v>
      </c>
      <c r="J26" s="20">
        <v>3</v>
      </c>
      <c r="K26" s="20" t="s">
        <v>136</v>
      </c>
      <c r="L26" s="52">
        <f>0.77*100.1</f>
        <v>77.077</v>
      </c>
      <c r="M26" s="50">
        <f>L26*114.3*1.202*1.15</f>
        <v>12177.926290529998</v>
      </c>
    </row>
    <row r="27" spans="1:13" ht="12.75">
      <c r="A27" s="56" t="s">
        <v>108</v>
      </c>
      <c r="B27" s="56"/>
      <c r="C27" s="56"/>
      <c r="D27" s="56"/>
      <c r="E27" s="56"/>
      <c r="F27" s="56"/>
      <c r="G27" s="56"/>
      <c r="J27" s="20">
        <v>4</v>
      </c>
      <c r="K27" s="20" t="s">
        <v>139</v>
      </c>
      <c r="L27" s="52">
        <f>0.21*7.1</f>
        <v>1.4909999999999999</v>
      </c>
      <c r="M27" s="50">
        <f aca="true" t="shared" si="1" ref="M27:M34">L27*114.3*1.202*1.15</f>
        <v>235.57336298999994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142</v>
      </c>
      <c r="L28" s="25"/>
      <c r="M28" s="50">
        <v>52.94</v>
      </c>
    </row>
    <row r="29" spans="1:13" ht="12.75">
      <c r="A29" t="s">
        <v>110</v>
      </c>
      <c r="B29" s="1"/>
      <c r="C29" s="8"/>
      <c r="D29" s="8"/>
      <c r="J29" s="20">
        <v>6</v>
      </c>
      <c r="K29" s="48" t="s">
        <v>143</v>
      </c>
      <c r="L29" s="49"/>
      <c r="M29" s="50">
        <v>11.76</v>
      </c>
    </row>
    <row r="30" spans="10:13" ht="12.75">
      <c r="J30" s="20">
        <v>7</v>
      </c>
      <c r="K30" s="20"/>
      <c r="L30" s="25"/>
      <c r="M30" s="50">
        <f t="shared" si="1"/>
        <v>0</v>
      </c>
    </row>
    <row r="31" spans="2:13" ht="12.75">
      <c r="B31" t="s">
        <v>0</v>
      </c>
      <c r="J31" s="20">
        <v>8</v>
      </c>
      <c r="K31" s="48"/>
      <c r="L31" s="49"/>
      <c r="M31" s="50">
        <f t="shared" si="1"/>
        <v>0</v>
      </c>
    </row>
    <row r="32" spans="10:13" ht="12.75">
      <c r="J32" s="20">
        <v>9</v>
      </c>
      <c r="K32" s="20"/>
      <c r="L32" s="25"/>
      <c r="M32" s="50">
        <f t="shared" si="1"/>
        <v>0</v>
      </c>
    </row>
    <row r="33" spans="1:13" ht="12.75">
      <c r="A33" t="s">
        <v>1</v>
      </c>
      <c r="E33">
        <v>4476.6</v>
      </c>
      <c r="F33" t="s">
        <v>65</v>
      </c>
      <c r="J33" s="20">
        <v>10</v>
      </c>
      <c r="K33" s="20"/>
      <c r="L33" s="25"/>
      <c r="M33" s="50">
        <f t="shared" si="1"/>
        <v>0</v>
      </c>
    </row>
    <row r="34" spans="1:13" ht="12.75">
      <c r="A34" t="s">
        <v>2</v>
      </c>
      <c r="E34">
        <v>1246</v>
      </c>
      <c r="F34" t="s">
        <v>65</v>
      </c>
      <c r="J34" s="20">
        <v>11</v>
      </c>
      <c r="K34" s="20"/>
      <c r="L34" s="25"/>
      <c r="M34" s="50">
        <f t="shared" si="1"/>
        <v>0</v>
      </c>
    </row>
    <row r="35" spans="1:13" ht="12.75">
      <c r="A35" t="s">
        <v>3</v>
      </c>
      <c r="J35" s="20"/>
      <c r="K35" s="29" t="s">
        <v>56</v>
      </c>
      <c r="L35" s="28">
        <f>SUM(L24:L34)</f>
        <v>84.248</v>
      </c>
      <c r="M35" s="32">
        <f>SUM(M24:M34)</f>
        <v>13375.621988719999</v>
      </c>
    </row>
    <row r="36" spans="1:11" ht="12.75">
      <c r="A36" t="s">
        <v>4</v>
      </c>
      <c r="E36">
        <v>394</v>
      </c>
      <c r="F36" t="s">
        <v>65</v>
      </c>
      <c r="K36" s="1" t="s">
        <v>60</v>
      </c>
    </row>
    <row r="37" spans="10:13" ht="12.75">
      <c r="J37" s="22" t="s">
        <v>34</v>
      </c>
      <c r="K37" s="22"/>
      <c r="L37" s="22" t="s">
        <v>61</v>
      </c>
      <c r="M37" s="22" t="s">
        <v>40</v>
      </c>
    </row>
    <row r="38" spans="2:13" ht="12.75">
      <c r="B38" s="1" t="s">
        <v>5</v>
      </c>
      <c r="C38" s="1"/>
      <c r="J38" s="23" t="s">
        <v>35</v>
      </c>
      <c r="K38" s="23" t="s">
        <v>36</v>
      </c>
      <c r="L38" s="23"/>
      <c r="M38" s="23" t="s">
        <v>62</v>
      </c>
    </row>
    <row r="39" spans="10:13" ht="12.75">
      <c r="J39" s="20">
        <v>1</v>
      </c>
      <c r="K39" s="48" t="s">
        <v>134</v>
      </c>
      <c r="L39" s="49" t="s">
        <v>135</v>
      </c>
      <c r="M39" s="49">
        <v>70</v>
      </c>
    </row>
    <row r="40" spans="1:13" ht="12.75">
      <c r="A40" s="2" t="s">
        <v>6</v>
      </c>
      <c r="F40" s="11">
        <v>57189.23</v>
      </c>
      <c r="J40" s="20">
        <v>2</v>
      </c>
      <c r="K40" s="20" t="s">
        <v>137</v>
      </c>
      <c r="L40" s="25" t="s">
        <v>138</v>
      </c>
      <c r="M40" s="25">
        <f>9.1*2200</f>
        <v>20020</v>
      </c>
    </row>
    <row r="41" spans="1:13" ht="12.75">
      <c r="A41" t="s">
        <v>7</v>
      </c>
      <c r="F41" s="5">
        <v>58263.5</v>
      </c>
      <c r="J41" s="20">
        <v>3</v>
      </c>
      <c r="K41" s="20" t="s">
        <v>140</v>
      </c>
      <c r="L41" s="25" t="s">
        <v>141</v>
      </c>
      <c r="M41" s="25">
        <f>21*13.35</f>
        <v>280.34999999999997</v>
      </c>
    </row>
    <row r="42" spans="2:13" ht="12.75">
      <c r="B42" t="s">
        <v>8</v>
      </c>
      <c r="F42" s="9">
        <f>F41/F40</f>
        <v>1.018784480924118</v>
      </c>
      <c r="J42" s="20">
        <v>4</v>
      </c>
      <c r="K42" s="20"/>
      <c r="L42" s="25"/>
      <c r="M42" s="25"/>
    </row>
    <row r="43" spans="1:13" ht="12.75">
      <c r="A43" t="s">
        <v>127</v>
      </c>
      <c r="F43" s="5">
        <f>250+800+250</f>
        <v>1300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59563.5</v>
      </c>
      <c r="J44" s="20">
        <v>6</v>
      </c>
      <c r="K44" s="20"/>
      <c r="L44" s="25"/>
      <c r="M44" s="25"/>
    </row>
    <row r="45" spans="6:13" ht="12.75">
      <c r="F45" s="47"/>
      <c r="J45" s="20">
        <v>7</v>
      </c>
      <c r="K45" s="48"/>
      <c r="L45" s="49"/>
      <c r="M45" s="49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v>4336.33</v>
      </c>
      <c r="J49" s="20">
        <v>11</v>
      </c>
      <c r="K49" s="20"/>
      <c r="L49" s="25"/>
      <c r="M49" s="25"/>
    </row>
    <row r="50" spans="1:13" ht="12.75">
      <c r="A50" s="6" t="s">
        <v>81</v>
      </c>
      <c r="F50" s="11">
        <f>(2800+266.66)*1.202</f>
        <v>3686.1253199999996</v>
      </c>
      <c r="J50" s="20">
        <v>12</v>
      </c>
      <c r="K50" s="20"/>
      <c r="L50" s="25"/>
      <c r="M50" s="25"/>
    </row>
    <row r="51" spans="1:13" ht="12.75">
      <c r="A51" s="6" t="s">
        <v>82</v>
      </c>
      <c r="E51" s="5">
        <v>0</v>
      </c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32</v>
      </c>
      <c r="F52" s="31">
        <f>SUM(F49:F51)</f>
        <v>8022.455319999999</v>
      </c>
      <c r="J52" s="20">
        <v>14</v>
      </c>
      <c r="K52" s="20"/>
      <c r="L52" s="25"/>
      <c r="M52" s="25"/>
    </row>
    <row r="53" spans="1:13" ht="12.75">
      <c r="A53" s="4" t="s">
        <v>15</v>
      </c>
      <c r="J53" s="20"/>
      <c r="K53" s="20"/>
      <c r="L53" s="30" t="s">
        <v>63</v>
      </c>
      <c r="M53" s="32">
        <f>SUM(M39:M52)</f>
        <v>20370.35</v>
      </c>
    </row>
    <row r="54" spans="1:6" ht="12.75">
      <c r="A54" t="s">
        <v>73</v>
      </c>
      <c r="C54" s="13"/>
      <c r="D54" s="43">
        <v>1.77</v>
      </c>
      <c r="E54" s="13" t="s">
        <v>14</v>
      </c>
      <c r="F54" s="11">
        <f>E33*D54</f>
        <v>7923.582</v>
      </c>
    </row>
    <row r="55" spans="1:6" ht="12.75">
      <c r="A55" t="s">
        <v>77</v>
      </c>
      <c r="B55">
        <v>1246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4" t="s">
        <v>16</v>
      </c>
      <c r="B56" s="10"/>
      <c r="C56" s="10"/>
      <c r="F56" s="31">
        <f>SUM(F54:F55)</f>
        <v>7923.582</v>
      </c>
    </row>
    <row r="57" spans="1:2" ht="12.75">
      <c r="A57" s="4" t="s">
        <v>17</v>
      </c>
      <c r="B57" s="4"/>
    </row>
    <row r="58" spans="1:6" ht="12.75">
      <c r="A58" t="s">
        <v>18</v>
      </c>
      <c r="C58" s="55">
        <v>166649</v>
      </c>
      <c r="D58">
        <v>228935.4</v>
      </c>
      <c r="E58">
        <v>4476.6</v>
      </c>
      <c r="F58" s="33">
        <f>C58/D58*E58</f>
        <v>3258.652499351346</v>
      </c>
    </row>
    <row r="59" spans="1:6" ht="12.75">
      <c r="A59" t="s">
        <v>19</v>
      </c>
      <c r="F59" s="33">
        <f>M20</f>
        <v>4934.998511999999</v>
      </c>
    </row>
    <row r="60" spans="1:6" ht="12.75">
      <c r="A60" t="s">
        <v>20</v>
      </c>
      <c r="F60" s="11">
        <f>M35</f>
        <v>13375.621988719999</v>
      </c>
    </row>
    <row r="61" spans="1:6" ht="12.75">
      <c r="A61" t="s">
        <v>70</v>
      </c>
      <c r="F61" s="5">
        <v>721.2</v>
      </c>
    </row>
    <row r="62" spans="1:6" ht="12.75">
      <c r="A62" t="s">
        <v>21</v>
      </c>
      <c r="F62" s="11">
        <f>M53</f>
        <v>20370.35</v>
      </c>
    </row>
    <row r="63" spans="1:6" ht="12.75">
      <c r="A63" t="s">
        <v>22</v>
      </c>
      <c r="F63" s="5"/>
    </row>
    <row r="64" spans="1:6" ht="12.75">
      <c r="A64" t="s">
        <v>23</v>
      </c>
      <c r="F64" s="5"/>
    </row>
    <row r="65" spans="2:6" ht="12.75">
      <c r="B65">
        <v>4476.6</v>
      </c>
      <c r="C65" t="s">
        <v>13</v>
      </c>
      <c r="D65" s="11">
        <v>0.5</v>
      </c>
      <c r="E65" t="s">
        <v>14</v>
      </c>
      <c r="F65" s="11">
        <f>B65*D65</f>
        <v>2238.3</v>
      </c>
    </row>
    <row r="66" spans="1:6" ht="12.75">
      <c r="A66" s="44"/>
      <c r="B66" s="44"/>
      <c r="C66" s="44"/>
      <c r="D66" s="45"/>
      <c r="E66" s="44"/>
      <c r="F66" s="45">
        <v>0</v>
      </c>
    </row>
    <row r="67" spans="1:6" ht="12.75">
      <c r="A67" s="44" t="s">
        <v>83</v>
      </c>
      <c r="B67" s="44"/>
      <c r="C67" s="44"/>
      <c r="D67" s="45">
        <v>0</v>
      </c>
      <c r="E67" s="44"/>
      <c r="F67" s="45">
        <f>D67*E33</f>
        <v>0</v>
      </c>
    </row>
    <row r="68" spans="1:6" ht="12.75">
      <c r="A68" s="4" t="s">
        <v>24</v>
      </c>
      <c r="B68" s="10"/>
      <c r="C68" s="10"/>
      <c r="F68" s="46">
        <f>SUM(F58:F67)</f>
        <v>44899.12300007134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4476.6</v>
      </c>
      <c r="C70" t="s">
        <v>65</v>
      </c>
      <c r="D70" s="5">
        <v>0.18</v>
      </c>
      <c r="E70" t="s">
        <v>14</v>
      </c>
      <c r="F70" s="11">
        <f>B70*D70</f>
        <v>805.788</v>
      </c>
    </row>
    <row r="71" spans="1:6" ht="12.75">
      <c r="A71" t="s">
        <v>27</v>
      </c>
      <c r="F71" s="5"/>
    </row>
    <row r="72" spans="1:6" ht="12.75">
      <c r="A72" s="7" t="s">
        <v>71</v>
      </c>
      <c r="F72" s="5"/>
    </row>
    <row r="73" spans="2:6" ht="12.75">
      <c r="B73">
        <v>4476.6</v>
      </c>
      <c r="C73" t="s">
        <v>13</v>
      </c>
      <c r="D73" s="11">
        <v>1.62</v>
      </c>
      <c r="E73" t="s">
        <v>14</v>
      </c>
      <c r="F73" s="11">
        <f>B73*D73</f>
        <v>7252.0920000000015</v>
      </c>
    </row>
    <row r="74" spans="1:6" ht="12.75">
      <c r="A74" s="4" t="s">
        <v>28</v>
      </c>
      <c r="F74" s="31">
        <f>F70+F73</f>
        <v>8057.880000000001</v>
      </c>
    </row>
    <row r="75" ht="12.75">
      <c r="A75" s="4" t="s">
        <v>29</v>
      </c>
    </row>
    <row r="76" spans="1:6" ht="12.75">
      <c r="A76" s="7" t="s">
        <v>72</v>
      </c>
      <c r="B76" s="7"/>
      <c r="C76" s="7"/>
      <c r="D76" s="7"/>
      <c r="E76" s="7"/>
      <c r="F76" s="7"/>
    </row>
    <row r="77" spans="2:6" ht="12.75">
      <c r="B77">
        <v>4476.6</v>
      </c>
      <c r="C77" t="s">
        <v>13</v>
      </c>
      <c r="D77" s="11">
        <v>2.7</v>
      </c>
      <c r="E77" t="s">
        <v>14</v>
      </c>
      <c r="F77" s="11">
        <f>B77*D77</f>
        <v>12086.820000000002</v>
      </c>
    </row>
    <row r="78" spans="1:6" ht="12.75">
      <c r="A78" s="4" t="s">
        <v>30</v>
      </c>
      <c r="F78" s="31">
        <f>SUM(F77)</f>
        <v>12086.820000000002</v>
      </c>
    </row>
    <row r="79" spans="1:6" ht="12.75">
      <c r="A79" s="53" t="s">
        <v>76</v>
      </c>
      <c r="B79" s="44"/>
      <c r="C79" s="44"/>
      <c r="D79" s="51">
        <v>0</v>
      </c>
      <c r="E79" s="44"/>
      <c r="F79" s="54">
        <f>D79*E33</f>
        <v>0</v>
      </c>
    </row>
    <row r="80" spans="1:6" ht="12.75">
      <c r="A80" s="1" t="s">
        <v>31</v>
      </c>
      <c r="B80" s="1"/>
      <c r="F80" s="31">
        <f>F52+F56+F68+F74+F78+F79</f>
        <v>80989.86032007136</v>
      </c>
    </row>
    <row r="81" spans="1:9" ht="12.75">
      <c r="A81" s="1" t="s">
        <v>74</v>
      </c>
      <c r="B81" s="34"/>
      <c r="C81" s="34">
        <v>0.058</v>
      </c>
      <c r="D81" s="1"/>
      <c r="E81" s="1"/>
      <c r="F81" s="31">
        <f>F80*5.8%</f>
        <v>4697.411898564138</v>
      </c>
      <c r="I81" s="7"/>
    </row>
    <row r="82" spans="1:6" ht="15">
      <c r="A82" s="12" t="s">
        <v>33</v>
      </c>
      <c r="B82" s="12"/>
      <c r="C82" s="12"/>
      <c r="D82" s="12"/>
      <c r="E82" s="12"/>
      <c r="F82" s="40">
        <f>F80+F81</f>
        <v>85687.2722186355</v>
      </c>
    </row>
    <row r="83" spans="2:6" ht="12.75">
      <c r="B83" s="35" t="s">
        <v>66</v>
      </c>
      <c r="C83" s="36" t="s">
        <v>67</v>
      </c>
      <c r="D83" s="22" t="s">
        <v>68</v>
      </c>
      <c r="E83" s="22" t="s">
        <v>69</v>
      </c>
      <c r="F83" s="39" t="s">
        <v>131</v>
      </c>
    </row>
    <row r="84" spans="1:6" ht="12.75">
      <c r="A84" s="13"/>
      <c r="B84" s="37">
        <v>42644</v>
      </c>
      <c r="C84" s="38">
        <v>205067</v>
      </c>
      <c r="D84" s="41">
        <f>F44</f>
        <v>59563.5</v>
      </c>
      <c r="E84" s="41">
        <f>F82</f>
        <v>85687.2722186355</v>
      </c>
      <c r="F84" s="42">
        <f>C84+D84-E84</f>
        <v>178943.22778136452</v>
      </c>
    </row>
    <row r="86" spans="1:6" ht="13.5" thickBot="1">
      <c r="A86" t="s">
        <v>112</v>
      </c>
      <c r="C86" s="57">
        <v>42644</v>
      </c>
      <c r="D86" s="8" t="s">
        <v>113</v>
      </c>
      <c r="E86" s="57">
        <v>42674</v>
      </c>
      <c r="F86" t="s">
        <v>114</v>
      </c>
    </row>
    <row r="87" spans="1:7" ht="13.5" thickBot="1">
      <c r="A87" t="s">
        <v>115</v>
      </c>
      <c r="F87" s="58">
        <f>E84</f>
        <v>85687.2722186355</v>
      </c>
      <c r="G87" t="s">
        <v>14</v>
      </c>
    </row>
    <row r="88" ht="12.75">
      <c r="A88" t="s">
        <v>116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6" ht="12.75">
      <c r="B96" t="s">
        <v>123</v>
      </c>
    </row>
    <row r="98" ht="12.75">
      <c r="A98" t="s">
        <v>124</v>
      </c>
    </row>
    <row r="101" ht="12.75">
      <c r="A101" t="s">
        <v>125</v>
      </c>
    </row>
    <row r="104" ht="12.75">
      <c r="A104" t="s">
        <v>126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COMPUTER</cp:lastModifiedBy>
  <cp:lastPrinted>2017-01-21T08:24:21Z</cp:lastPrinted>
  <dcterms:created xsi:type="dcterms:W3CDTF">2008-08-18T07:30:19Z</dcterms:created>
  <dcterms:modified xsi:type="dcterms:W3CDTF">2017-01-21T08:24:22Z</dcterms:modified>
  <cp:category/>
  <cp:version/>
  <cp:contentType/>
  <cp:contentStatus/>
</cp:coreProperties>
</file>