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<sst xmlns="http://schemas.openxmlformats.org/spreadsheetml/2006/main" count="197" uniqueCount="166">
  <si>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</si>
  <si>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</si>
  <si>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</si>
  <si>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</si>
  <si>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</si>
  <si>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</si>
  <si>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</si>
  <si>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</si>
  <si>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</si>
  <si>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</si>
  <si>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</si>
  <si>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</si>
  <si>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</si>
  <si>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</si>
  <si>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</si>
  <si>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</si>
  <si>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</si>
  <si>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</si>
  <si>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</si>
  <si>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</si>
  <si>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</si>
  <si>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</si>
  <si>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</si>
  <si>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</si>
  <si>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</si>
  <si>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</si>
  <si>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</si>
  <si>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</si>
  <si>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</si>
  <si>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</si>
  <si>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</si>
  <si>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</si>
  <si>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</si>
  <si>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</si>
  <si>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</si>
  <si>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</si>
  <si>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</si>
  <si>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</si>
  <si>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</si>
  <si>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</si>
  <si>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</si>
  <si>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</si>
  <si>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</si>
  <si>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</si>
  <si>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</si>
  <si>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</si>
  <si>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</si>
  <si>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</si>
  <si>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</si>
  <si>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</si>
  <si>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</si>
  <si>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</si>
  <si>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</si>
  <si>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</si>
  <si>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</si>
  <si>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</si>
  <si>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</si>
  <si>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</si>
  <si>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</si>
  <si>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</si>
  <si>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</si>
  <si>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</si>
  <si>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</si>
  <si>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</si>
  <si>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</si>
  <si>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</si>
  <si>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</si>
  <si>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</si>
  <si>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</si>
  <si>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</si>
  <si>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</si>
  <si>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</si>
  <si>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</si>
  <si>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</si>
  <si>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</si>
  <si>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</si>
  <si>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</si>
  <si>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</si>
  <si>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</si>
  <si>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</si>
  <si>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</si>
  <si>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</si>
  <si>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</si>
  <si>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</si>
  <si>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</si>
  <si>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</si>
  <si>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</si>
  <si>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</si>
  <si>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</si>
  <si>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</si>
  <si>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</si>
  <si>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</si>
  <si>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</si>
  <si>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</si>
  <si>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</si>
  <si>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</si>
  <si>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</si>
  <si>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</si>
  <si>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</si>
  <si>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</si>
  <si>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</si>
  <si>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</si>
  <si>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</si>
  <si>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</si>
  <si>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</si>
  <si>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</si>
  <si>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</si>
  <si>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</si>
  <si>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</si>
  <si>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</si>
  <si>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</si>
  <si>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</si>
  <si>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</si>
  <si>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</si>
  <si>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</si>
  <si>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</si>
  <si>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</si>
  <si>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</si>
  <si>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</si>
  <si>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</si>
  <si>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</si>
  <si>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</si>
  <si>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</si>
  <si>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</si>
  <si>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</si>
  <si>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</si>
  <si>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</si>
  <si>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</si>
  <si>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</si>
  <si>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</si>
  <si>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</si>
  <si>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</si>
  <si>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</si>
  <si>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</si>
  <si>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смена вентиля "гебо" д 32 (1шт) кв.35</t>
  </si>
  <si>
    <t>смена труб д 32 (4мп) кв.35</t>
  </si>
  <si>
    <t>смена труб д 20 (4мп) кв.35</t>
  </si>
  <si>
    <t>"гебо" д 32</t>
  </si>
  <si>
    <t>1шт</t>
  </si>
  <si>
    <t>переход 32</t>
  </si>
  <si>
    <t>2шт</t>
  </si>
  <si>
    <t>муфта д 32</t>
  </si>
  <si>
    <t>муфта д 25</t>
  </si>
  <si>
    <t>уголок 32</t>
  </si>
  <si>
    <t>уголок 20</t>
  </si>
  <si>
    <t>8шт</t>
  </si>
  <si>
    <t>труба д 32</t>
  </si>
  <si>
    <t>4мп</t>
  </si>
  <si>
    <t>тройник 32</t>
  </si>
  <si>
    <t>муфта 20</t>
  </si>
  <si>
    <t>7шт</t>
  </si>
  <si>
    <t>труба д 20</t>
  </si>
  <si>
    <t>диск</t>
  </si>
  <si>
    <t>укрепление утеплителя каб. стяжкой</t>
  </si>
  <si>
    <t>кабельная стяжка</t>
  </si>
  <si>
    <t>1 уп.</t>
  </si>
  <si>
    <t>прочистка канализации п-д2</t>
  </si>
  <si>
    <t>демонтаж, монтаж  тройников, окраска эл.узла</t>
  </si>
  <si>
    <t>краска</t>
  </si>
  <si>
    <t>1кг</t>
  </si>
  <si>
    <t>ремонт шиф. кровли (4м2)</t>
  </si>
  <si>
    <t>пена</t>
  </si>
  <si>
    <t>5шт</t>
  </si>
  <si>
    <t>соудофлекс</t>
  </si>
  <si>
    <t>смена ламп (2шт) т.п.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</si>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</sst>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31">
      <selection activeCell="M60" sqref="M60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131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3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3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4.38</v>
      </c>
      <c r="M20" s="34">
        <f>SUM(M6:M19)</f>
        <v>601.7620679999999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134</v>
      </c>
      <c r="L24" s="25">
        <v>1.03</v>
      </c>
      <c r="M24" s="33">
        <f aca="true" t="shared" si="1" ref="M24:M38">L24*114.3*1.202</f>
        <v>141.510258</v>
      </c>
    </row>
    <row r="25" spans="1:13" ht="12.75">
      <c r="A25" t="s">
        <v>108</v>
      </c>
      <c r="J25" s="20">
        <v>2</v>
      </c>
      <c r="K25" s="20" t="s">
        <v>135</v>
      </c>
      <c r="L25" s="52">
        <f>0.04*156.46</f>
        <v>6.258400000000001</v>
      </c>
      <c r="M25" s="33">
        <f t="shared" si="1"/>
        <v>859.8328142400001</v>
      </c>
    </row>
    <row r="26" spans="1:13" ht="12.75">
      <c r="A26" t="s">
        <v>109</v>
      </c>
      <c r="J26" s="20">
        <v>3</v>
      </c>
      <c r="K26" s="20" t="s">
        <v>136</v>
      </c>
      <c r="L26" s="52">
        <f>0.04*224.9</f>
        <v>8.996</v>
      </c>
      <c r="M26" s="33">
        <f t="shared" si="1"/>
        <v>1235.9478456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 t="s">
        <v>153</v>
      </c>
      <c r="L27" s="52">
        <f>0.11*106.63</f>
        <v>11.7293</v>
      </c>
      <c r="M27" s="33">
        <f t="shared" si="1"/>
        <v>1611.47210598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156</v>
      </c>
      <c r="L28" s="25">
        <v>4.83</v>
      </c>
      <c r="M28" s="33">
        <f t="shared" si="1"/>
        <v>663.5869379999999</v>
      </c>
    </row>
    <row r="29" spans="2:13" ht="12.75">
      <c r="B29" s="1"/>
      <c r="C29" s="8"/>
      <c r="D29" s="8"/>
      <c r="J29" s="20">
        <v>6</v>
      </c>
      <c r="K29" s="20" t="s">
        <v>157</v>
      </c>
      <c r="L29" s="25">
        <v>6.58</v>
      </c>
      <c r="M29" s="33">
        <f t="shared" si="1"/>
        <v>904.0169879999999</v>
      </c>
    </row>
    <row r="30" spans="10:13" ht="12.75">
      <c r="J30" s="20">
        <v>7</v>
      </c>
      <c r="K30" s="20" t="s">
        <v>160</v>
      </c>
      <c r="L30" s="25">
        <f>0.04*81.2</f>
        <v>3.248</v>
      </c>
      <c r="M30" s="33">
        <f t="shared" si="1"/>
        <v>446.2381728</v>
      </c>
    </row>
    <row r="31" spans="2:13" ht="12.75">
      <c r="B31" t="s">
        <v>0</v>
      </c>
      <c r="J31" s="20">
        <v>8</v>
      </c>
      <c r="K31" s="20" t="s">
        <v>164</v>
      </c>
      <c r="L31" s="25">
        <v>0.14</v>
      </c>
      <c r="M31" s="33">
        <f t="shared" si="1"/>
        <v>19.234404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42.811699999999995</v>
      </c>
      <c r="M39" s="34">
        <f>SUM(M24:M38)</f>
        <v>5881.83952662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24232.16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0.947748993668678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137</v>
      </c>
      <c r="L43" s="25" t="s">
        <v>138</v>
      </c>
      <c r="M43" s="25">
        <v>620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24632.16</v>
      </c>
      <c r="J44" s="20">
        <v>2</v>
      </c>
      <c r="K44" s="20" t="s">
        <v>139</v>
      </c>
      <c r="L44" s="25" t="s">
        <v>140</v>
      </c>
      <c r="M44" s="25">
        <v>12</v>
      </c>
    </row>
    <row r="45" spans="10:13" ht="12.75">
      <c r="J45" s="20">
        <v>3</v>
      </c>
      <c r="K45" s="20" t="s">
        <v>141</v>
      </c>
      <c r="L45" s="25" t="s">
        <v>140</v>
      </c>
      <c r="M45" s="25">
        <v>320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138</v>
      </c>
      <c r="M46" s="25">
        <v>180</v>
      </c>
    </row>
    <row r="47" spans="10:13" ht="12.75">
      <c r="J47" s="20">
        <v>5</v>
      </c>
      <c r="K47" s="20" t="s">
        <v>143</v>
      </c>
      <c r="L47" s="25" t="s">
        <v>140</v>
      </c>
      <c r="M47" s="25">
        <v>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145</v>
      </c>
      <c r="M48" s="25">
        <f>8*7</f>
        <v>56</v>
      </c>
    </row>
    <row r="49" spans="1:13" ht="12.75">
      <c r="A49" t="s">
        <v>12</v>
      </c>
      <c r="F49" s="11">
        <v>5203.46</v>
      </c>
      <c r="J49" s="20">
        <v>7</v>
      </c>
      <c r="K49" s="20" t="s">
        <v>146</v>
      </c>
      <c r="L49" s="25" t="s">
        <v>147</v>
      </c>
      <c r="M49" s="25">
        <f>4*179</f>
        <v>716</v>
      </c>
    </row>
    <row r="50" spans="1:13" ht="12.75">
      <c r="A50" s="6" t="s">
        <v>15</v>
      </c>
      <c r="F50" s="5">
        <v>961.6</v>
      </c>
      <c r="J50" s="20">
        <v>8</v>
      </c>
      <c r="K50" s="20" t="s">
        <v>148</v>
      </c>
      <c r="L50" s="25" t="s">
        <v>140</v>
      </c>
      <c r="M50" s="25">
        <v>66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 t="s">
        <v>149</v>
      </c>
      <c r="L51" s="25" t="s">
        <v>150</v>
      </c>
      <c r="M51" s="25">
        <f>7*96</f>
        <v>672</v>
      </c>
    </row>
    <row r="52" spans="1:13" ht="12.75">
      <c r="A52" s="4" t="s">
        <v>33</v>
      </c>
      <c r="F52" s="32">
        <f>F49+F50+F51</f>
        <v>6165.06</v>
      </c>
      <c r="J52" s="20">
        <v>10</v>
      </c>
      <c r="K52" s="20" t="s">
        <v>151</v>
      </c>
      <c r="L52" s="25" t="s">
        <v>147</v>
      </c>
      <c r="M52" s="25">
        <f>4*92</f>
        <v>368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140</v>
      </c>
      <c r="M53" s="25">
        <f>2*25.59</f>
        <v>51.18</v>
      </c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 t="s">
        <v>154</v>
      </c>
      <c r="L54" s="25" t="s">
        <v>155</v>
      </c>
      <c r="M54" s="25">
        <v>169</v>
      </c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 t="s">
        <v>158</v>
      </c>
      <c r="L55" s="25" t="s">
        <v>159</v>
      </c>
      <c r="M55" s="25">
        <v>131.77</v>
      </c>
    </row>
    <row r="56" spans="1:13" ht="12.75">
      <c r="A56" s="4" t="s">
        <v>17</v>
      </c>
      <c r="B56" s="10"/>
      <c r="C56" s="10"/>
      <c r="F56" s="32">
        <f>SUM(F54:F55)</f>
        <v>3546.195</v>
      </c>
      <c r="J56" s="20">
        <v>14</v>
      </c>
      <c r="K56" s="20" t="s">
        <v>161</v>
      </c>
      <c r="L56" s="25" t="s">
        <v>162</v>
      </c>
      <c r="M56" s="25">
        <f>5*371.5</f>
        <v>1857.5</v>
      </c>
    </row>
    <row r="57" spans="1:13" ht="12.75">
      <c r="A57" s="4" t="s">
        <v>18</v>
      </c>
      <c r="B57" s="4"/>
      <c r="J57" s="20">
        <v>15</v>
      </c>
      <c r="K57" s="20" t="s">
        <v>163</v>
      </c>
      <c r="L57" s="25" t="s">
        <v>140</v>
      </c>
      <c r="M57" s="25">
        <f>2*353.38</f>
        <v>706.76</v>
      </c>
    </row>
    <row r="58" spans="1:13" ht="12.75">
      <c r="A58" t="s">
        <v>19</v>
      </c>
      <c r="C58" s="53">
        <v>167335</v>
      </c>
      <c r="D58">
        <v>228935.4</v>
      </c>
      <c r="E58">
        <v>2003.5</v>
      </c>
      <c r="F58" s="35">
        <f>C58/D58*E58</f>
        <v>1464.4116746470838</v>
      </c>
      <c r="J58" s="20">
        <v>16</v>
      </c>
      <c r="K58" s="20" t="s">
        <v>165</v>
      </c>
      <c r="L58" s="25" t="s">
        <v>140</v>
      </c>
      <c r="M58" s="25">
        <f>2*12.2</f>
        <v>24.4</v>
      </c>
    </row>
    <row r="59" spans="1:13" ht="12.75">
      <c r="A59" t="s">
        <v>20</v>
      </c>
      <c r="F59" s="35">
        <f>M20</f>
        <v>601.7620679999999</v>
      </c>
      <c r="J59" s="20"/>
      <c r="K59" s="20"/>
      <c r="L59" s="31" t="s">
        <v>64</v>
      </c>
      <c r="M59" s="34">
        <f>SUM(M43:M58)</f>
        <v>6042.61</v>
      </c>
    </row>
    <row r="60" spans="1:6" ht="12.75">
      <c r="A60" t="s">
        <v>21</v>
      </c>
      <c r="F60" s="11">
        <f>M39</f>
        <v>5881.83952662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6042.61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0.31</v>
      </c>
      <c r="E65" t="s">
        <v>14</v>
      </c>
      <c r="F65" s="11">
        <f>B65*D65</f>
        <v>621.085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14611.708269267081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0.18</v>
      </c>
      <c r="E70" t="s">
        <v>14</v>
      </c>
      <c r="F70" s="11">
        <f>B70*D70</f>
        <v>360.63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</v>
      </c>
      <c r="E73" t="s">
        <v>14</v>
      </c>
      <c r="F73" s="11">
        <f>B73*D73</f>
        <v>2003.5</v>
      </c>
    </row>
    <row r="74" spans="1:6" ht="12.75">
      <c r="A74" s="4" t="s">
        <v>29</v>
      </c>
      <c r="F74" s="32">
        <f>F70+F73</f>
        <v>2364.13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1.76</v>
      </c>
      <c r="E77" t="s">
        <v>14</v>
      </c>
      <c r="F77" s="11">
        <f>B77*D77</f>
        <v>3526.16</v>
      </c>
    </row>
    <row r="78" spans="1:6" ht="12.75">
      <c r="A78" s="4" t="s">
        <v>31</v>
      </c>
      <c r="F78" s="8">
        <f>SUM(F77)</f>
        <v>3526.16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30213.253269267083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1752.3686896174906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31965.621958884574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130</v>
      </c>
    </row>
    <row r="84" spans="1:6" ht="12.75">
      <c r="A84" s="13"/>
      <c r="B84" s="39">
        <v>42583</v>
      </c>
      <c r="C84" s="40">
        <v>-29600</v>
      </c>
      <c r="D84" s="43">
        <f>F44</f>
        <v>24632.16</v>
      </c>
      <c r="E84" s="43">
        <f>F82</f>
        <v>31965.621958884574</v>
      </c>
      <c r="F84" s="44">
        <f>C84+D84-E84</f>
        <v>-36933.461958884574</v>
      </c>
    </row>
    <row r="86" spans="1:6" ht="13.5" thickBot="1">
      <c r="A86" t="s">
        <v>113</v>
      </c>
      <c r="C86" s="55">
        <v>42583</v>
      </c>
      <c r="D86" s="8" t="s">
        <v>114</v>
      </c>
      <c r="E86" s="55" t="s">
        <v>133</v>
      </c>
      <c r="F86" t="s">
        <v>115</v>
      </c>
    </row>
    <row r="87" spans="1:7" ht="13.5" thickBot="1">
      <c r="A87" t="s">
        <v>116</v>
      </c>
      <c r="F87" s="56">
        <f>E84</f>
        <v>31965.621958884574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2016-10-19T08:03:35Z</dcterms:modified>
  <cp:category/>
  <cp:version/>
  <cp:contentType/>
  <cp:contentStatus/>
</cp:coreProperties>
</file>