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<sst xmlns="http://schemas.openxmlformats.org/spreadsheetml/2006/main" count="192" uniqueCount="162">
  <si>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</si>
  <si>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</si>
  <si>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</si>
  <si>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</si>
  <si>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</si>
  <si>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</si>
  <si>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</si>
  <si>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</si>
  <si>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</si>
  <si>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</si>
  <si>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</si>
  <si>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</si>
  <si>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</si>
  <si>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</si>
  <si>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</si>
  <si>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</si>
  <si>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</si>
  <si>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</si>
  <si>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</si>
  <si>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</si>
  <si>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</si>
  <si>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</si>
  <si>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</si>
  <si>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</si>
  <si>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</si>
  <si>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</si>
  <si>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</si>
  <si>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</si>
  <si>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</si>
  <si>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</si>
  <si>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</si>
  <si>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</si>
  <si>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</si>
  <si>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</si>
  <si>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</si>
  <si>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</si>
  <si>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</si>
  <si>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</si>
  <si>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</si>
  <si>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</si>
  <si>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</si>
  <si>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</si>
  <si>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</si>
  <si>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</si>
  <si>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</si>
  <si>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</si>
  <si>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</si>
  <si>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</si>
  <si>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</si>
  <si>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</si>
  <si>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</si>
  <si>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</si>
  <si>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</si>
  <si>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</si>
  <si>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</si>
  <si>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</si>
  <si>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</si>
  <si>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</si>
  <si>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</si>
  <si>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</si>
  <si>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</si>
  <si>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</si>
  <si>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</si>
  <si>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</si>
  <si>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</si>
  <si>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</si>
  <si>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</si>
  <si>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</si>
  <si>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</si>
  <si>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</si>
  <si>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</si>
  <si>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</si>
  <si>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</si>
  <si>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</si>
  <si>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</si>
  <si>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</si>
  <si>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</si>
  <si>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</si>
  <si>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</si>
  <si>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</si>
  <si>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</si>
  <si>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Техлифт (техобслуживание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</si>
  <si>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</si>
  <si>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</si>
  <si>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</si>
  <si>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</si>
  <si>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</si>
  <si>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</si>
  <si>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</si>
  <si>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</si>
  <si>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</si>
  <si>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</si>
  <si>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</si>
  <si>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</si>
  <si>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</si>
  <si>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</si>
  <si>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</si>
  <si>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</si>
  <si>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</si>
  <si>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</si>
  <si>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</si>
  <si>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</si>
  <si>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</si>
  <si>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</si>
  <si>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</si>
  <si>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</si>
  <si>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</si>
  <si>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</si>
  <si>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</si>
  <si>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</si>
  <si>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</si>
  <si>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</si>
  <si>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</si>
  <si>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</si>
  <si>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</si>
  <si>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</si>
  <si>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</si>
  <si>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</si>
  <si>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</si>
  <si>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</si>
  <si>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</si>
  <si>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</si>
  <si>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</si>
  <si>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</si>
  <si>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</si>
  <si>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</si>
  <si>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</si>
  <si>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</si>
  <si>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</si>
  <si>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</si>
  <si>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</si>
  <si>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</si>
  <si>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</si>
  <si>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</si>
  <si>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</si>
  <si>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</si>
  <si>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</si>
  <si>
    <t>установка хомута (1шт) кв.55</t>
  </si>
  <si>
    <t>хомут д 32</t>
  </si>
  <si>
    <t>1шт</t>
  </si>
  <si>
    <t>смена труб д 32 п.пр. (16мп) над кв.55-58 чердак</t>
  </si>
  <si>
    <t>смена вентиля д 15 (2шт) кв.55-58 чердак</t>
  </si>
  <si>
    <t>смена вентиля д 25 (1шт) кв.55-58 чердак</t>
  </si>
  <si>
    <t>смена труб д 20 п.пр. (4мп) над кв.55-58 чердак</t>
  </si>
  <si>
    <t>труба д 32 п.пр.</t>
  </si>
  <si>
    <t>16мп</t>
  </si>
  <si>
    <t>муфта паечная</t>
  </si>
  <si>
    <t>заглушка</t>
  </si>
  <si>
    <t>тройник</t>
  </si>
  <si>
    <t>3шт</t>
  </si>
  <si>
    <t>переходник</t>
  </si>
  <si>
    <t>муфта нераз.32</t>
  </si>
  <si>
    <t>муфта 20 нераз.</t>
  </si>
  <si>
    <t>вентиль д 15</t>
  </si>
  <si>
    <t>2шт</t>
  </si>
  <si>
    <t>вентиль д 25</t>
  </si>
  <si>
    <t>труба д 20</t>
  </si>
  <si>
    <t>4мп</t>
  </si>
  <si>
    <t>ремонт кровли (смета с материалом)</t>
  </si>
  <si>
    <t xml:space="preserve">смена ламп (3шт) </t>
  </si>
  <si>
    <t>лампа</t>
  </si>
  <si>
    <t>вывоз мусора после ремонта кровли (договор)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</si>
</sst>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M53" sqref="M53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89</v>
      </c>
      <c r="D2" s="8">
        <v>9</v>
      </c>
      <c r="K2" t="s">
        <v>135</v>
      </c>
    </row>
    <row r="3" spans="1:13" ht="12.75">
      <c r="A3" t="s">
        <v>90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92</v>
      </c>
      <c r="J5" s="15"/>
      <c r="K5" s="15"/>
      <c r="L5" s="21" t="s">
        <v>40</v>
      </c>
      <c r="M5" s="21"/>
    </row>
    <row r="6" spans="1:13" ht="12.75">
      <c r="A6" t="s">
        <v>93</v>
      </c>
      <c r="J6" s="20">
        <v>1</v>
      </c>
      <c r="K6" s="20" t="s">
        <v>78</v>
      </c>
      <c r="L6" s="25">
        <v>1.5</v>
      </c>
      <c r="M6" s="50">
        <f>L6*114.3*1.202</f>
        <v>206.08289999999997</v>
      </c>
    </row>
    <row r="7" spans="2:13" ht="12.75">
      <c r="B7" t="s">
        <v>94</v>
      </c>
      <c r="C7" s="1" t="s">
        <v>95</v>
      </c>
      <c r="D7" s="1"/>
      <c r="E7" s="1" t="s">
        <v>116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96</v>
      </c>
      <c r="J9" s="16"/>
      <c r="K9" s="16" t="s">
        <v>45</v>
      </c>
      <c r="L9" s="23">
        <v>2.13</v>
      </c>
      <c r="M9" s="50">
        <f t="shared" si="0"/>
        <v>292.63771799999995</v>
      </c>
    </row>
    <row r="10" spans="5:13" ht="12.75">
      <c r="E10" t="s">
        <v>97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98</v>
      </c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t="s">
        <v>99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100</v>
      </c>
      <c r="J13" s="16"/>
      <c r="K13" s="18" t="s">
        <v>84</v>
      </c>
      <c r="L13" s="23">
        <v>2.12</v>
      </c>
      <c r="M13" s="50">
        <f t="shared" si="0"/>
        <v>291.263832</v>
      </c>
    </row>
    <row r="14" spans="1:13" ht="12.75">
      <c r="A14" t="s">
        <v>101</v>
      </c>
      <c r="J14" s="20">
        <v>5</v>
      </c>
      <c r="K14" s="19" t="s">
        <v>49</v>
      </c>
      <c r="L14" s="25">
        <v>8.02</v>
      </c>
      <c r="M14" s="50">
        <f t="shared" si="0"/>
        <v>1101.856572</v>
      </c>
    </row>
    <row r="15" spans="1:13" ht="12.75">
      <c r="A15" t="s">
        <v>102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103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104</v>
      </c>
      <c r="J17" s="15" t="s">
        <v>53</v>
      </c>
      <c r="K17" s="26" t="s">
        <v>86</v>
      </c>
      <c r="L17" s="21">
        <v>0</v>
      </c>
      <c r="M17" s="50">
        <f t="shared" si="0"/>
        <v>0</v>
      </c>
    </row>
    <row r="18" spans="5:13" ht="12.75">
      <c r="E18" t="s">
        <v>105</v>
      </c>
      <c r="J18" s="15" t="s">
        <v>55</v>
      </c>
      <c r="K18" s="26" t="s">
        <v>54</v>
      </c>
      <c r="L18" s="21"/>
      <c r="M18" s="50">
        <f t="shared" si="0"/>
        <v>0</v>
      </c>
    </row>
    <row r="19" spans="1:13" ht="12.75">
      <c r="A19" t="s">
        <v>106</v>
      </c>
      <c r="J19" s="16" t="s">
        <v>85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107</v>
      </c>
      <c r="J20" s="20"/>
      <c r="K20" s="27" t="s">
        <v>57</v>
      </c>
      <c r="L20" s="28">
        <f>SUM(L6:L19)</f>
        <v>14.27</v>
      </c>
      <c r="M20" s="35">
        <f>SUM(M6:M19)</f>
        <v>1960.5353219999997</v>
      </c>
    </row>
    <row r="21" spans="1:11" ht="12.75">
      <c r="A21" t="s">
        <v>133</v>
      </c>
      <c r="K21" s="1" t="s">
        <v>58</v>
      </c>
    </row>
    <row r="22" spans="1:13" ht="12.75">
      <c r="A22" t="s">
        <v>108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109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110</v>
      </c>
      <c r="J24" s="20">
        <v>1</v>
      </c>
      <c r="K24" s="20" t="s">
        <v>137</v>
      </c>
      <c r="L24" s="25">
        <v>0.5</v>
      </c>
      <c r="M24" s="34">
        <f aca="true" t="shared" si="1" ref="M24:M35">L24*114.3*1.202*1.15</f>
        <v>78.99844499999999</v>
      </c>
    </row>
    <row r="25" spans="1:13" ht="12.75">
      <c r="A25" t="s">
        <v>111</v>
      </c>
      <c r="J25" s="20">
        <v>2</v>
      </c>
      <c r="K25" s="20" t="s">
        <v>140</v>
      </c>
      <c r="L25" s="50">
        <f>0.16*156.46</f>
        <v>25.033600000000003</v>
      </c>
      <c r="M25" s="34">
        <f t="shared" si="1"/>
        <v>3955.230945504</v>
      </c>
    </row>
    <row r="26" spans="1:13" ht="12.75">
      <c r="A26" t="s">
        <v>112</v>
      </c>
      <c r="J26" s="20">
        <v>3</v>
      </c>
      <c r="K26" s="20" t="s">
        <v>141</v>
      </c>
      <c r="L26" s="25">
        <f>0.02*81</f>
        <v>1.62</v>
      </c>
      <c r="M26" s="34">
        <f t="shared" si="1"/>
        <v>255.95496179999995</v>
      </c>
    </row>
    <row r="27" spans="1:13" ht="12.75">
      <c r="A27" s="56" t="s">
        <v>113</v>
      </c>
      <c r="B27" s="56"/>
      <c r="C27" s="56"/>
      <c r="D27" s="56"/>
      <c r="E27" s="56"/>
      <c r="F27" s="56"/>
      <c r="G27" s="56"/>
      <c r="J27" s="20">
        <v>4</v>
      </c>
      <c r="K27" s="20" t="s">
        <v>142</v>
      </c>
      <c r="L27" s="25">
        <v>1.03</v>
      </c>
      <c r="M27" s="34">
        <f t="shared" si="1"/>
        <v>162.73679669999999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143</v>
      </c>
      <c r="L28" s="50">
        <f>0.04*224.9</f>
        <v>8.996</v>
      </c>
      <c r="M28" s="34">
        <f t="shared" si="1"/>
        <v>1421.3400224399998</v>
      </c>
    </row>
    <row r="29" spans="1:13" ht="12.75">
      <c r="A29" t="s">
        <v>115</v>
      </c>
      <c r="B29" s="1"/>
      <c r="C29" s="8"/>
      <c r="D29" s="8"/>
      <c r="J29" s="20">
        <v>6</v>
      </c>
      <c r="K29" s="20" t="s">
        <v>158</v>
      </c>
      <c r="L29" s="25"/>
      <c r="M29" s="34">
        <v>440154.87</v>
      </c>
    </row>
    <row r="30" spans="10:13" ht="12.75">
      <c r="J30" s="20">
        <v>7</v>
      </c>
      <c r="K30" s="20" t="s">
        <v>159</v>
      </c>
      <c r="L30" s="25">
        <v>0.21</v>
      </c>
      <c r="M30" s="34">
        <f t="shared" si="1"/>
        <v>33.1793469</v>
      </c>
    </row>
    <row r="31" spans="2:13" ht="12.75">
      <c r="B31" t="s">
        <v>0</v>
      </c>
      <c r="J31" s="20">
        <v>8</v>
      </c>
      <c r="K31" s="20"/>
      <c r="L31" s="25"/>
      <c r="M31" s="34">
        <f t="shared" si="1"/>
        <v>0</v>
      </c>
    </row>
    <row r="32" spans="10:13" ht="12.75">
      <c r="J32" s="20">
        <v>9</v>
      </c>
      <c r="K32" s="20"/>
      <c r="L32" s="25"/>
      <c r="M32" s="34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4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30" t="s">
        <v>57</v>
      </c>
      <c r="L36" s="28">
        <f>SUM(L24:L35)</f>
        <v>37.38960000000001</v>
      </c>
      <c r="M36" s="35">
        <f>SUM(M24:M35)</f>
        <v>446062.310518344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48571.76</v>
      </c>
      <c r="J40" s="20">
        <v>1</v>
      </c>
      <c r="K40" s="20" t="s">
        <v>138</v>
      </c>
      <c r="L40" s="25" t="s">
        <v>139</v>
      </c>
      <c r="M40" s="25">
        <v>465.61</v>
      </c>
    </row>
    <row r="41" spans="1:13" ht="12.75">
      <c r="A41" t="s">
        <v>7</v>
      </c>
      <c r="F41" s="5">
        <v>47902.34</v>
      </c>
      <c r="J41" s="20">
        <v>2</v>
      </c>
      <c r="K41" s="20" t="s">
        <v>144</v>
      </c>
      <c r="L41" s="25" t="s">
        <v>145</v>
      </c>
      <c r="M41" s="25">
        <f>16*124</f>
        <v>1984</v>
      </c>
    </row>
    <row r="42" spans="2:13" ht="12.75">
      <c r="B42" t="s">
        <v>8</v>
      </c>
      <c r="F42" s="9">
        <f>F41/F40</f>
        <v>0.9862179175718565</v>
      </c>
      <c r="J42" s="20">
        <v>3</v>
      </c>
      <c r="K42" s="20" t="s">
        <v>146</v>
      </c>
      <c r="L42" s="25" t="s">
        <v>139</v>
      </c>
      <c r="M42" s="25">
        <v>16</v>
      </c>
    </row>
    <row r="43" spans="1:13" ht="12.75">
      <c r="A43" s="7" t="s">
        <v>132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 t="s">
        <v>147</v>
      </c>
      <c r="L43" s="25" t="s">
        <v>139</v>
      </c>
      <c r="M43" s="25">
        <v>25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49302.34</v>
      </c>
      <c r="J44" s="20">
        <v>5</v>
      </c>
      <c r="K44" s="20" t="s">
        <v>148</v>
      </c>
      <c r="L44" s="25" t="s">
        <v>149</v>
      </c>
      <c r="M44" s="25">
        <f>3*33</f>
        <v>99</v>
      </c>
    </row>
    <row r="45" spans="10:13" ht="12.75">
      <c r="J45" s="20">
        <v>6</v>
      </c>
      <c r="K45" s="20" t="s">
        <v>150</v>
      </c>
      <c r="L45" s="25" t="s">
        <v>139</v>
      </c>
      <c r="M45" s="25">
        <v>115.44</v>
      </c>
    </row>
    <row r="46" spans="2:13" ht="12.75">
      <c r="B46" s="1" t="s">
        <v>10</v>
      </c>
      <c r="C46" s="1"/>
      <c r="J46" s="20">
        <v>7</v>
      </c>
      <c r="K46" s="20" t="s">
        <v>151</v>
      </c>
      <c r="L46" s="25" t="s">
        <v>149</v>
      </c>
      <c r="M46" s="25">
        <f>3*138</f>
        <v>414</v>
      </c>
    </row>
    <row r="47" spans="10:13" ht="12.75">
      <c r="J47" s="20">
        <v>8</v>
      </c>
      <c r="K47" s="20" t="s">
        <v>152</v>
      </c>
      <c r="L47" s="25" t="s">
        <v>149</v>
      </c>
      <c r="M47" s="25">
        <f>3*96</f>
        <v>288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153</v>
      </c>
      <c r="L48" s="25" t="s">
        <v>154</v>
      </c>
      <c r="M48" s="25">
        <f>2*213.16</f>
        <v>426.32</v>
      </c>
    </row>
    <row r="49" spans="1:13" ht="12.75">
      <c r="A49" t="s">
        <v>12</v>
      </c>
      <c r="F49" s="11">
        <v>378.63</v>
      </c>
      <c r="J49" s="20">
        <v>10</v>
      </c>
      <c r="K49" s="20" t="s">
        <v>155</v>
      </c>
      <c r="L49" s="25" t="s">
        <v>139</v>
      </c>
      <c r="M49" s="25">
        <v>525</v>
      </c>
    </row>
    <row r="50" spans="1:13" ht="12.75">
      <c r="A50" s="6" t="s">
        <v>83</v>
      </c>
      <c r="F50" s="5">
        <v>2270.28</v>
      </c>
      <c r="J50" s="20">
        <v>11</v>
      </c>
      <c r="K50" s="20" t="s">
        <v>156</v>
      </c>
      <c r="L50" s="25" t="s">
        <v>157</v>
      </c>
      <c r="M50" s="25">
        <f>4*92</f>
        <v>368</v>
      </c>
    </row>
    <row r="51" spans="1:13" ht="12.75">
      <c r="A51" s="6" t="s">
        <v>87</v>
      </c>
      <c r="E51" s="5">
        <v>0</v>
      </c>
      <c r="F51" s="5">
        <f>E51*E33</f>
        <v>0</v>
      </c>
      <c r="J51" s="20">
        <v>12</v>
      </c>
      <c r="K51" s="20" t="s">
        <v>160</v>
      </c>
      <c r="L51" s="25" t="s">
        <v>149</v>
      </c>
      <c r="M51" s="25">
        <f>3*13.89</f>
        <v>41.67</v>
      </c>
    </row>
    <row r="52" spans="1:13" ht="12.75">
      <c r="A52" s="4" t="s">
        <v>33</v>
      </c>
      <c r="F52" s="33">
        <f>SUM(F49:F51)</f>
        <v>2648.9100000000003</v>
      </c>
      <c r="J52" s="20">
        <v>13</v>
      </c>
      <c r="K52" s="20" t="s">
        <v>161</v>
      </c>
      <c r="L52" s="25"/>
      <c r="M52" s="25">
        <f>4598*1.2</f>
        <v>5517.599999999999</v>
      </c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5624.175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512</v>
      </c>
      <c r="C55" t="s">
        <v>13</v>
      </c>
      <c r="D55" s="5">
        <v>0.4</v>
      </c>
      <c r="E55" t="s">
        <v>14</v>
      </c>
      <c r="F55" s="5">
        <f>B55*D55</f>
        <v>204.8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3">
        <f>SUM(F54:F55)</f>
        <v>5828.975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45" t="s">
        <v>81</v>
      </c>
      <c r="B59" s="54"/>
      <c r="C59" s="45"/>
      <c r="D59" s="46"/>
      <c r="E59" s="45"/>
      <c r="F59" s="46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1" t="s">
        <v>64</v>
      </c>
      <c r="M61" s="35">
        <f>SUM(M40:M60)</f>
        <v>10285.64</v>
      </c>
    </row>
    <row r="62" spans="1:13" ht="12.75">
      <c r="A62" t="s">
        <v>18</v>
      </c>
      <c r="C62" s="55">
        <v>161849</v>
      </c>
      <c r="D62">
        <v>228935.4</v>
      </c>
      <c r="E62">
        <v>3177.5</v>
      </c>
      <c r="F62" s="36">
        <f>C62/D62*E62</f>
        <v>2246.376914623077</v>
      </c>
      <c r="J62" s="47"/>
      <c r="K62" s="47"/>
      <c r="L62" s="48"/>
      <c r="M62" s="49"/>
    </row>
    <row r="63" spans="1:6" ht="12.75">
      <c r="A63" t="s">
        <v>19</v>
      </c>
      <c r="F63" s="36">
        <f>M20</f>
        <v>1960.5353219999997</v>
      </c>
    </row>
    <row r="64" spans="1:6" ht="12.75">
      <c r="A64" t="s">
        <v>20</v>
      </c>
      <c r="F64" s="11">
        <f>M36</f>
        <v>446062.310518344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10285.64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0.5</v>
      </c>
      <c r="E69" t="s">
        <v>14</v>
      </c>
      <c r="F69" s="11">
        <f>B69*D69</f>
        <v>1588.75</v>
      </c>
    </row>
    <row r="70" spans="1:6" ht="12.75">
      <c r="A70" s="45" t="s">
        <v>80</v>
      </c>
      <c r="B70" s="45"/>
      <c r="C70" s="45"/>
      <c r="D70" s="53"/>
      <c r="E70" s="45"/>
      <c r="F70" s="53">
        <v>0</v>
      </c>
    </row>
    <row r="71" spans="1:6" ht="12.75">
      <c r="A71" s="45" t="s">
        <v>88</v>
      </c>
      <c r="B71" s="45"/>
      <c r="C71" s="45"/>
      <c r="D71" s="53">
        <v>0</v>
      </c>
      <c r="E71" s="45"/>
      <c r="F71" s="53">
        <f>D71*E33</f>
        <v>0</v>
      </c>
    </row>
    <row r="72" spans="1:6" ht="12.75">
      <c r="A72" s="4" t="s">
        <v>24</v>
      </c>
      <c r="B72" s="10"/>
      <c r="C72" s="10"/>
      <c r="F72" s="33">
        <f>SUM(F62:F71)</f>
        <v>462143.61275496706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0.19</v>
      </c>
      <c r="E74" t="s">
        <v>14</v>
      </c>
      <c r="F74" s="11">
        <f>B74*D74</f>
        <v>603.725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0.84</v>
      </c>
      <c r="E77" t="s">
        <v>14</v>
      </c>
      <c r="F77" s="11">
        <f>B77*D77</f>
        <v>2669.1</v>
      </c>
    </row>
    <row r="78" spans="1:6" ht="12.75">
      <c r="A78" s="4" t="s">
        <v>28</v>
      </c>
      <c r="F78" s="33">
        <f>F74+F77</f>
        <v>3272.825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1.7</v>
      </c>
      <c r="E81" t="s">
        <v>14</v>
      </c>
      <c r="F81" s="11">
        <f>B81*D81</f>
        <v>5401.75</v>
      </c>
    </row>
    <row r="82" spans="1:9" ht="12.75">
      <c r="A82" s="4" t="s">
        <v>31</v>
      </c>
      <c r="F82" s="8">
        <f>SUM(F81)</f>
        <v>5401.75</v>
      </c>
      <c r="I82" s="7"/>
    </row>
    <row r="83" spans="1:6" ht="12.75">
      <c r="A83" s="51" t="s">
        <v>79</v>
      </c>
      <c r="B83" s="45"/>
      <c r="C83" s="45"/>
      <c r="D83" s="46">
        <v>0</v>
      </c>
      <c r="E83" s="45"/>
      <c r="F83" s="52">
        <f>D83*E33</f>
        <v>0</v>
      </c>
    </row>
    <row r="84" spans="1:6" ht="12.75">
      <c r="A84" s="1" t="s">
        <v>32</v>
      </c>
      <c r="B84" s="1"/>
      <c r="F84" s="33">
        <f>F52+F56+F60+F72+F78+F82+F83</f>
        <v>485601.0727549671</v>
      </c>
    </row>
    <row r="85" spans="1:6" ht="12.75">
      <c r="A85" s="1" t="s">
        <v>77</v>
      </c>
      <c r="B85" s="37"/>
      <c r="C85" s="37">
        <v>0.058</v>
      </c>
      <c r="D85" s="1"/>
      <c r="E85" s="1"/>
      <c r="F85" s="33">
        <f>F84*5.8%</f>
        <v>28164.86221978809</v>
      </c>
    </row>
    <row r="86" spans="1:6" ht="15">
      <c r="A86" s="12" t="s">
        <v>34</v>
      </c>
      <c r="B86" s="12"/>
      <c r="C86" s="12"/>
      <c r="D86" s="12"/>
      <c r="E86" s="12"/>
      <c r="F86" s="32">
        <f>F84+F85</f>
        <v>513765.93497475516</v>
      </c>
    </row>
    <row r="87" spans="2:6" ht="12.75">
      <c r="B87" s="38" t="s">
        <v>70</v>
      </c>
      <c r="C87" s="39" t="s">
        <v>71</v>
      </c>
      <c r="D87" s="22" t="s">
        <v>72</v>
      </c>
      <c r="E87" s="22" t="s">
        <v>73</v>
      </c>
      <c r="F87" s="42" t="s">
        <v>136</v>
      </c>
    </row>
    <row r="88" spans="1:6" ht="12.75">
      <c r="A88" s="13"/>
      <c r="B88" s="40">
        <v>42614</v>
      </c>
      <c r="C88" s="41">
        <v>4154</v>
      </c>
      <c r="D88" s="43">
        <f>F44</f>
        <v>49302.34</v>
      </c>
      <c r="E88" s="43">
        <f>F86</f>
        <v>513765.93497475516</v>
      </c>
      <c r="F88" s="44">
        <f>C88+D88-E88</f>
        <v>-460309.5949747552</v>
      </c>
    </row>
    <row r="90" spans="1:6" ht="13.5" thickBot="1">
      <c r="A90" t="s">
        <v>117</v>
      </c>
      <c r="C90" s="57">
        <v>42614</v>
      </c>
      <c r="D90" s="8" t="s">
        <v>118</v>
      </c>
      <c r="E90" s="57">
        <v>42643</v>
      </c>
      <c r="F90" t="s">
        <v>119</v>
      </c>
    </row>
    <row r="91" spans="1:7" ht="13.5" thickBot="1">
      <c r="A91" t="s">
        <v>120</v>
      </c>
      <c r="F91" s="58">
        <f>E88</f>
        <v>513765.93497475516</v>
      </c>
      <c r="G91" t="s">
        <v>14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100" ht="12.75">
      <c r="B100" t="s">
        <v>128</v>
      </c>
    </row>
    <row r="102" ht="12.75">
      <c r="A102" t="s">
        <v>129</v>
      </c>
    </row>
    <row r="105" ht="12.75">
      <c r="A105" t="s">
        <v>130</v>
      </c>
    </row>
    <row r="108" ht="12.75">
      <c r="A108" t="s">
        <v>131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2014-10-30T07:14:23Z</cp:lastPrinted>
  <dcterms:created xsi:type="dcterms:W3CDTF">2008-08-18T07:30:19Z</dcterms:created>
  <dcterms:modified xsi:type="dcterms:W3CDTF">2016-11-25T13:57:29Z</dcterms:modified>
  <cp:category/>
  <cp:version/>
  <cp:contentType/>
  <cp:contentStatus/>
</cp:coreProperties>
</file>