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<sst xmlns="http://schemas.openxmlformats.org/spreadsheetml/2006/main" count="174" uniqueCount="148">
  <si>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</si>
  <si>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</si>
  <si>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</si>
  <si>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</si>
  <si>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</si>
  <si>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</si>
  <si>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</si>
  <si>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</si>
  <si>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</si>
  <si>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</si>
  <si>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</si>
  <si>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</si>
  <si>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</si>
  <si>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</si>
  <si>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</si>
  <si>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</si>
  <si>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</si>
  <si>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</si>
  <si>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</si>
  <si>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</si>
  <si>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</si>
  <si>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</si>
  <si>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</si>
  <si>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</si>
  <si>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</si>
  <si>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</si>
  <si>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</si>
  <si>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</si>
  <si>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</si>
  <si>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</si>
  <si>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</si>
  <si>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</si>
  <si>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</si>
  <si>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</si>
  <si>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</si>
  <si>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</si>
  <si>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</si>
  <si>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</si>
  <si>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</si>
  <si>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</si>
  <si>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</si>
  <si>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</si>
  <si>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</si>
  <si>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</si>
  <si>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</si>
  <si>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</si>
  <si>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</si>
  <si>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</si>
  <si>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</si>
  <si>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</si>
  <si>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</si>
  <si>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</si>
  <si>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</si>
  <si>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</si>
  <si>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</si>
  <si>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</si>
  <si>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</si>
  <si>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</si>
  <si>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</si>
  <si>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</si>
  <si>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</si>
  <si>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</si>
  <si>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</si>
  <si>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</si>
  <si>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</si>
  <si>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</si>
  <si>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</si>
  <si>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</si>
  <si>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</si>
  <si>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</si>
  <si>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</si>
  <si>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</si>
  <si>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</si>
  <si>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</si>
  <si>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</si>
  <si>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</si>
  <si>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</si>
  <si>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</si>
  <si>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</si>
  <si>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</si>
  <si>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</si>
  <si>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Техлифт (техобслуживание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</si>
  <si>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</si>
  <si>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</si>
  <si>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</si>
  <si>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</si>
  <si>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</si>
  <si>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</si>
  <si>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</si>
  <si>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</si>
  <si>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</si>
  <si>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</si>
  <si>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</si>
  <si>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</si>
  <si>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</si>
  <si>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</si>
  <si>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</si>
  <si>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</si>
  <si>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</si>
  <si>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</si>
  <si>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</si>
  <si>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</si>
  <si>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</si>
  <si>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</si>
  <si>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</si>
  <si>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</si>
  <si>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</si>
  <si>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</si>
  <si>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</si>
  <si>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</si>
  <si>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</si>
  <si>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</si>
  <si>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</si>
  <si>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</si>
  <si>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</si>
  <si>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</si>
  <si>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</si>
  <si>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</si>
  <si>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</si>
  <si>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</si>
  <si>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</si>
  <si>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</si>
  <si>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</si>
  <si>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</si>
  <si>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</si>
  <si>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</si>
  <si>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</si>
  <si>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</si>
  <si>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</si>
  <si>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</si>
  <si>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</si>
  <si>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</si>
  <si>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 (Спарк, Медиа-Маркет,интер-тел,ростел.комстар)</t>
  </si>
  <si>
    <t>директора: Падуна Э.В. Действующего на основании _Устава__________________</t>
  </si>
  <si>
    <t>мая</t>
  </si>
  <si>
    <t>ост.на 01.06</t>
  </si>
  <si>
    <t xml:space="preserve">                               за   май  2016 г.</t>
  </si>
  <si>
    <t xml:space="preserve">прочистка канализации </t>
  </si>
  <si>
    <t>смена тройника 110 кв.37</t>
  </si>
  <si>
    <t>тройник 110</t>
  </si>
  <si>
    <t>1шт</t>
  </si>
  <si>
    <t>отвод 110</t>
  </si>
  <si>
    <t>манжета 110</t>
  </si>
  <si>
    <t>смена ламп (8шт) т.п.</t>
  </si>
  <si>
    <t>лампа</t>
  </si>
  <si>
    <t>8шт</t>
  </si>
  <si>
    <t>смена выключателя (1шт)</t>
  </si>
  <si>
    <t>выключатель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</si>
</sst>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5" sqref="M45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69</v>
      </c>
    </row>
    <row r="2" spans="3:11" ht="12.75">
      <c r="C2" s="1" t="s">
        <v>89</v>
      </c>
      <c r="D2" s="8">
        <v>5</v>
      </c>
      <c r="K2" t="s">
        <v>136</v>
      </c>
    </row>
    <row r="3" spans="1:13" ht="12.75">
      <c r="A3" t="s">
        <v>90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134</v>
      </c>
      <c r="G5" s="8" t="s">
        <v>92</v>
      </c>
      <c r="J5" s="15"/>
      <c r="K5" s="15"/>
      <c r="L5" s="21" t="s">
        <v>40</v>
      </c>
      <c r="M5" s="21"/>
    </row>
    <row r="6" spans="1:13" ht="12.75">
      <c r="A6" t="s">
        <v>93</v>
      </c>
      <c r="J6" s="20">
        <v>1</v>
      </c>
      <c r="K6" s="20" t="s">
        <v>78</v>
      </c>
      <c r="L6" s="25">
        <v>0</v>
      </c>
      <c r="M6" s="50">
        <f>L6*114.3*1.202</f>
        <v>0</v>
      </c>
    </row>
    <row r="7" spans="2:13" ht="12.75">
      <c r="B7" t="s">
        <v>94</v>
      </c>
      <c r="C7" s="1" t="s">
        <v>95</v>
      </c>
      <c r="D7" s="1"/>
      <c r="E7" s="1" t="s">
        <v>116</v>
      </c>
      <c r="J7" s="14">
        <v>2</v>
      </c>
      <c r="K7" s="14" t="s">
        <v>43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96</v>
      </c>
      <c r="J9" s="16"/>
      <c r="K9" s="16" t="s">
        <v>45</v>
      </c>
      <c r="L9" s="23">
        <v>2.13</v>
      </c>
      <c r="M9" s="50">
        <f t="shared" si="0"/>
        <v>292.63771799999995</v>
      </c>
    </row>
    <row r="10" spans="5:13" ht="12.75">
      <c r="E10" t="s">
        <v>97</v>
      </c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t="s">
        <v>98</v>
      </c>
      <c r="J11" s="16"/>
      <c r="K11" s="18" t="s">
        <v>48</v>
      </c>
      <c r="L11" s="23">
        <v>0</v>
      </c>
      <c r="M11" s="50">
        <f t="shared" si="0"/>
        <v>0</v>
      </c>
    </row>
    <row r="12" spans="5:13" ht="12.75">
      <c r="E12" t="s">
        <v>99</v>
      </c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t="s">
        <v>100</v>
      </c>
      <c r="J13" s="16"/>
      <c r="K13" s="18" t="s">
        <v>84</v>
      </c>
      <c r="L13" s="23">
        <v>2.12</v>
      </c>
      <c r="M13" s="50">
        <f t="shared" si="0"/>
        <v>291.263832</v>
      </c>
    </row>
    <row r="14" spans="1:13" ht="12.75">
      <c r="A14" t="s">
        <v>101</v>
      </c>
      <c r="J14" s="20">
        <v>5</v>
      </c>
      <c r="K14" s="19" t="s">
        <v>49</v>
      </c>
      <c r="L14" s="25">
        <v>0</v>
      </c>
      <c r="M14" s="50">
        <f t="shared" si="0"/>
        <v>0</v>
      </c>
    </row>
    <row r="15" spans="1:13" ht="12.75">
      <c r="A15" t="s">
        <v>102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t="s">
        <v>103</v>
      </c>
      <c r="J16" s="15" t="s">
        <v>51</v>
      </c>
      <c r="K16" s="26" t="s">
        <v>52</v>
      </c>
      <c r="L16" s="21">
        <v>0</v>
      </c>
      <c r="M16" s="50">
        <f t="shared" si="0"/>
        <v>0</v>
      </c>
    </row>
    <row r="17" spans="5:13" ht="12.75">
      <c r="E17" t="s">
        <v>104</v>
      </c>
      <c r="J17" s="15" t="s">
        <v>53</v>
      </c>
      <c r="K17" s="26" t="s">
        <v>86</v>
      </c>
      <c r="L17" s="21">
        <v>0</v>
      </c>
      <c r="M17" s="50">
        <f t="shared" si="0"/>
        <v>0</v>
      </c>
    </row>
    <row r="18" spans="5:13" ht="12.75">
      <c r="E18" t="s">
        <v>105</v>
      </c>
      <c r="J18" s="15" t="s">
        <v>55</v>
      </c>
      <c r="K18" s="26" t="s">
        <v>54</v>
      </c>
      <c r="L18" s="21"/>
      <c r="M18" s="50">
        <f t="shared" si="0"/>
        <v>0</v>
      </c>
    </row>
    <row r="19" spans="1:13" ht="12.75">
      <c r="A19" t="s">
        <v>106</v>
      </c>
      <c r="J19" s="16" t="s">
        <v>85</v>
      </c>
      <c r="K19" s="18" t="s">
        <v>56</v>
      </c>
      <c r="L19" s="23">
        <v>0.5</v>
      </c>
      <c r="M19" s="50">
        <f t="shared" si="0"/>
        <v>68.6943</v>
      </c>
    </row>
    <row r="20" spans="1:13" ht="12.75">
      <c r="A20" t="s">
        <v>107</v>
      </c>
      <c r="J20" s="20"/>
      <c r="K20" s="27" t="s">
        <v>57</v>
      </c>
      <c r="L20" s="28">
        <f>SUM(L6:L19)</f>
        <v>4.75</v>
      </c>
      <c r="M20" s="35">
        <f>SUM(M6:M19)</f>
        <v>652.5958499999999</v>
      </c>
    </row>
    <row r="21" spans="1:11" ht="12.75">
      <c r="A21" t="s">
        <v>133</v>
      </c>
      <c r="K21" s="1" t="s">
        <v>58</v>
      </c>
    </row>
    <row r="22" spans="1:13" ht="12.75">
      <c r="A22" t="s">
        <v>108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109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110</v>
      </c>
      <c r="J24" s="20">
        <v>1</v>
      </c>
      <c r="K24" s="20" t="s">
        <v>137</v>
      </c>
      <c r="L24" s="25">
        <v>4.83</v>
      </c>
      <c r="M24" s="34">
        <f aca="true" t="shared" si="1" ref="M24:M35">L24*114.3*1.202*1.15</f>
        <v>763.1249786999998</v>
      </c>
    </row>
    <row r="25" spans="1:13" ht="12.75">
      <c r="A25" t="s">
        <v>111</v>
      </c>
      <c r="J25" s="20">
        <v>2</v>
      </c>
      <c r="K25" s="20" t="s">
        <v>138</v>
      </c>
      <c r="L25" s="25">
        <v>1.08</v>
      </c>
      <c r="M25" s="34">
        <f t="shared" si="1"/>
        <v>170.63664119999999</v>
      </c>
    </row>
    <row r="26" spans="1:13" ht="12.75">
      <c r="A26" t="s">
        <v>112</v>
      </c>
      <c r="J26" s="20">
        <v>3</v>
      </c>
      <c r="K26" s="20" t="s">
        <v>143</v>
      </c>
      <c r="L26" s="25">
        <f>0.08*7.1</f>
        <v>0.568</v>
      </c>
      <c r="M26" s="34">
        <f t="shared" si="1"/>
        <v>89.74223351999998</v>
      </c>
    </row>
    <row r="27" spans="1:13" ht="12.75">
      <c r="A27" s="56" t="s">
        <v>113</v>
      </c>
      <c r="B27" s="56"/>
      <c r="C27" s="56"/>
      <c r="D27" s="56"/>
      <c r="E27" s="56"/>
      <c r="F27" s="56"/>
      <c r="G27" s="56"/>
      <c r="J27" s="20">
        <v>4</v>
      </c>
      <c r="K27" s="20" t="s">
        <v>146</v>
      </c>
      <c r="L27" s="25">
        <v>0.241</v>
      </c>
      <c r="M27" s="34">
        <f t="shared" si="1"/>
        <v>38.07725048999999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25"/>
      <c r="M28" s="34">
        <f t="shared" si="1"/>
        <v>0</v>
      </c>
    </row>
    <row r="29" spans="1:13" ht="12.75">
      <c r="A29" t="s">
        <v>115</v>
      </c>
      <c r="B29" s="1"/>
      <c r="C29" s="8"/>
      <c r="D29" s="8"/>
      <c r="J29" s="20">
        <v>6</v>
      </c>
      <c r="K29" s="20"/>
      <c r="L29" s="25"/>
      <c r="M29" s="34">
        <f t="shared" si="1"/>
        <v>0</v>
      </c>
    </row>
    <row r="30" spans="10:13" ht="12.75">
      <c r="J30" s="20">
        <v>7</v>
      </c>
      <c r="K30" s="20"/>
      <c r="L30" s="25"/>
      <c r="M30" s="34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4">
        <f t="shared" si="1"/>
        <v>0</v>
      </c>
    </row>
    <row r="32" spans="10:13" ht="12.75">
      <c r="J32" s="20">
        <v>9</v>
      </c>
      <c r="K32" s="20"/>
      <c r="L32" s="25"/>
      <c r="M32" s="34">
        <f t="shared" si="1"/>
        <v>0</v>
      </c>
    </row>
    <row r="33" spans="1:13" ht="12.75">
      <c r="A33" t="s">
        <v>1</v>
      </c>
      <c r="E33">
        <v>3177.5</v>
      </c>
      <c r="F33" t="s">
        <v>65</v>
      </c>
      <c r="J33" s="20">
        <v>10</v>
      </c>
      <c r="K33" s="20"/>
      <c r="L33" s="25"/>
      <c r="M33" s="34">
        <f t="shared" si="1"/>
        <v>0</v>
      </c>
    </row>
    <row r="34" spans="1:13" ht="12.75">
      <c r="A34" t="s">
        <v>2</v>
      </c>
      <c r="E34">
        <v>512</v>
      </c>
      <c r="F34" t="s">
        <v>65</v>
      </c>
      <c r="J34" s="20">
        <v>11</v>
      </c>
      <c r="K34" s="20"/>
      <c r="L34" s="25"/>
      <c r="M34" s="34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4">
        <f t="shared" si="1"/>
        <v>0</v>
      </c>
    </row>
    <row r="36" spans="1:13" ht="12.75">
      <c r="A36" t="s">
        <v>4</v>
      </c>
      <c r="E36">
        <v>574</v>
      </c>
      <c r="F36" t="s">
        <v>65</v>
      </c>
      <c r="J36" s="20"/>
      <c r="K36" s="30" t="s">
        <v>57</v>
      </c>
      <c r="L36" s="28">
        <f>SUM(L24:L35)</f>
        <v>6.718999999999999</v>
      </c>
      <c r="M36" s="35">
        <f>SUM(M24:M35)</f>
        <v>1061.58110391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48571.76</v>
      </c>
      <c r="J40" s="20">
        <v>1</v>
      </c>
      <c r="K40" s="20" t="s">
        <v>139</v>
      </c>
      <c r="L40" s="25" t="s">
        <v>140</v>
      </c>
      <c r="M40" s="25">
        <v>108.01</v>
      </c>
    </row>
    <row r="41" spans="1:13" ht="12.75">
      <c r="A41" t="s">
        <v>7</v>
      </c>
      <c r="F41" s="5">
        <v>55794.06</v>
      </c>
      <c r="J41" s="20">
        <v>2</v>
      </c>
      <c r="K41" s="20" t="s">
        <v>141</v>
      </c>
      <c r="L41" s="25" t="s">
        <v>140</v>
      </c>
      <c r="M41" s="25">
        <v>60.72</v>
      </c>
    </row>
    <row r="42" spans="2:13" ht="12.75">
      <c r="B42" t="s">
        <v>8</v>
      </c>
      <c r="F42" s="9">
        <f>F41/F40</f>
        <v>1.148693397150937</v>
      </c>
      <c r="J42" s="20">
        <v>3</v>
      </c>
      <c r="K42" s="20" t="s">
        <v>142</v>
      </c>
      <c r="L42" s="25" t="s">
        <v>140</v>
      </c>
      <c r="M42" s="25">
        <v>61</v>
      </c>
    </row>
    <row r="43" spans="1:13" ht="12.75">
      <c r="A43" s="7" t="s">
        <v>132</v>
      </c>
      <c r="B43" s="7"/>
      <c r="C43" s="7"/>
      <c r="D43" s="7"/>
      <c r="E43" s="7"/>
      <c r="F43" s="5">
        <f>250+100+400+400+250</f>
        <v>1400</v>
      </c>
      <c r="J43" s="20">
        <v>4</v>
      </c>
      <c r="K43" s="20" t="s">
        <v>144</v>
      </c>
      <c r="L43" s="25" t="s">
        <v>145</v>
      </c>
      <c r="M43" s="25">
        <f>8*13.45</f>
        <v>107.6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57194.06</v>
      </c>
      <c r="J44" s="20">
        <v>5</v>
      </c>
      <c r="K44" s="20" t="s">
        <v>147</v>
      </c>
      <c r="L44" s="25" t="s">
        <v>140</v>
      </c>
      <c r="M44" s="25">
        <v>35.42</v>
      </c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378.63</v>
      </c>
      <c r="J49" s="20">
        <v>10</v>
      </c>
      <c r="K49" s="20"/>
      <c r="L49" s="25"/>
      <c r="M49" s="25"/>
    </row>
    <row r="50" spans="1:13" ht="12.75">
      <c r="A50" s="6" t="s">
        <v>83</v>
      </c>
      <c r="F50" s="5">
        <v>2270.28</v>
      </c>
      <c r="J50" s="20"/>
      <c r="K50" s="20"/>
      <c r="L50" s="25"/>
      <c r="M50" s="25"/>
    </row>
    <row r="51" spans="1:13" ht="12.75">
      <c r="A51" s="6" t="s">
        <v>87</v>
      </c>
      <c r="E51" s="5">
        <v>0</v>
      </c>
      <c r="F51" s="5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3">
        <f>SUM(F49:F51)</f>
        <v>2648.9100000000003</v>
      </c>
      <c r="J52" s="20">
        <v>12</v>
      </c>
      <c r="K52" s="20"/>
      <c r="L52" s="25"/>
      <c r="M52" s="25"/>
    </row>
    <row r="53" spans="1:13" ht="12.75">
      <c r="A53" s="4" t="s">
        <v>15</v>
      </c>
      <c r="J53" s="20">
        <v>13</v>
      </c>
      <c r="K53" s="20"/>
      <c r="L53" s="25"/>
      <c r="M53" s="25"/>
    </row>
    <row r="54" spans="1:13" ht="12.75">
      <c r="A54" t="s">
        <v>76</v>
      </c>
      <c r="D54" s="5">
        <v>1.77</v>
      </c>
      <c r="E54" t="s">
        <v>14</v>
      </c>
      <c r="F54" s="11">
        <f>E33*D54</f>
        <v>5624.175</v>
      </c>
      <c r="J54" s="20">
        <v>14</v>
      </c>
      <c r="K54" s="20"/>
      <c r="L54" s="25"/>
      <c r="M54" s="25"/>
    </row>
    <row r="55" spans="1:13" ht="12.75">
      <c r="A55" t="s">
        <v>82</v>
      </c>
      <c r="B55">
        <v>512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15</v>
      </c>
      <c r="K55" s="20"/>
      <c r="L55" s="25"/>
      <c r="M55" s="25"/>
    </row>
    <row r="56" spans="1:13" ht="12.75">
      <c r="A56" s="4" t="s">
        <v>16</v>
      </c>
      <c r="B56" s="10"/>
      <c r="C56" s="10"/>
      <c r="F56" s="33">
        <f>SUM(F54:F55)</f>
        <v>5624.175</v>
      </c>
      <c r="J56" s="20">
        <v>16</v>
      </c>
      <c r="K56" s="20"/>
      <c r="L56" s="25"/>
      <c r="M56" s="25"/>
    </row>
    <row r="57" spans="1:13" ht="12.75">
      <c r="A57" s="4" t="s">
        <v>66</v>
      </c>
      <c r="J57" s="20">
        <v>17</v>
      </c>
      <c r="K57" s="20"/>
      <c r="L57" s="25"/>
      <c r="M57" s="25"/>
    </row>
    <row r="58" spans="1:13" ht="12.75">
      <c r="A58" t="s">
        <v>67</v>
      </c>
      <c r="B58" s="10">
        <v>1</v>
      </c>
      <c r="D58" s="5">
        <v>6136.87</v>
      </c>
      <c r="F58" s="5">
        <f>B58*D58</f>
        <v>6136.87</v>
      </c>
      <c r="J58" s="20">
        <v>18</v>
      </c>
      <c r="K58" s="20"/>
      <c r="L58" s="25"/>
      <c r="M58" s="25"/>
    </row>
    <row r="59" spans="1:13" ht="12.75">
      <c r="A59" s="45" t="s">
        <v>81</v>
      </c>
      <c r="B59" s="54"/>
      <c r="C59" s="45"/>
      <c r="D59" s="46"/>
      <c r="E59" s="45"/>
      <c r="F59" s="46">
        <v>0</v>
      </c>
      <c r="J59" s="20">
        <v>19</v>
      </c>
      <c r="K59" s="20"/>
      <c r="L59" s="25"/>
      <c r="M59" s="25"/>
    </row>
    <row r="60" spans="1:13" ht="12.75">
      <c r="A60" s="1" t="s">
        <v>68</v>
      </c>
      <c r="F60" s="8">
        <f>SUM(F58+F59)</f>
        <v>6136.87</v>
      </c>
      <c r="J60" s="20">
        <v>20</v>
      </c>
      <c r="K60" s="20"/>
      <c r="L60" s="25"/>
      <c r="M60" s="25"/>
    </row>
    <row r="61" spans="1:13" ht="12.75">
      <c r="A61" s="4" t="s">
        <v>17</v>
      </c>
      <c r="B61" s="4"/>
      <c r="J61" s="20"/>
      <c r="K61" s="20"/>
      <c r="L61" s="31" t="s">
        <v>64</v>
      </c>
      <c r="M61" s="35">
        <f>SUM(M40:M60)</f>
        <v>372.75000000000006</v>
      </c>
    </row>
    <row r="62" spans="1:13" ht="12.75">
      <c r="A62" t="s">
        <v>18</v>
      </c>
      <c r="C62" s="55">
        <v>165964</v>
      </c>
      <c r="D62">
        <v>228935.4</v>
      </c>
      <c r="E62">
        <v>3177.5</v>
      </c>
      <c r="F62" s="36">
        <f>C62/D62*E62</f>
        <v>2303.4908974322016</v>
      </c>
      <c r="J62" s="47"/>
      <c r="K62" s="47"/>
      <c r="L62" s="48"/>
      <c r="M62" s="49"/>
    </row>
    <row r="63" spans="1:6" ht="12.75">
      <c r="A63" t="s">
        <v>19</v>
      </c>
      <c r="F63" s="36">
        <f>M20</f>
        <v>652.5958499999999</v>
      </c>
    </row>
    <row r="64" spans="1:6" ht="12.75">
      <c r="A64" t="s">
        <v>20</v>
      </c>
      <c r="F64" s="11">
        <f>M36</f>
        <v>1061.58110391</v>
      </c>
    </row>
    <row r="65" spans="1:6" ht="12.75">
      <c r="A65" t="s">
        <v>74</v>
      </c>
      <c r="F65" s="5">
        <v>0</v>
      </c>
    </row>
    <row r="66" spans="1:6" ht="12.75">
      <c r="A66" t="s">
        <v>21</v>
      </c>
      <c r="F66" s="11">
        <f>M61</f>
        <v>372.75000000000006</v>
      </c>
    </row>
    <row r="67" spans="1:6" ht="12.75">
      <c r="A67" t="s">
        <v>22</v>
      </c>
      <c r="F67" s="5"/>
    </row>
    <row r="68" spans="1:6" ht="12.75">
      <c r="A68" t="s">
        <v>23</v>
      </c>
      <c r="F68" s="5"/>
    </row>
    <row r="69" spans="2:6" ht="12.75">
      <c r="B69">
        <v>3177.5</v>
      </c>
      <c r="C69" t="s">
        <v>13</v>
      </c>
      <c r="D69" s="11">
        <v>0.4</v>
      </c>
      <c r="E69" t="s">
        <v>14</v>
      </c>
      <c r="F69" s="11">
        <f>B69*D69</f>
        <v>1271</v>
      </c>
    </row>
    <row r="70" spans="1:6" ht="12.75">
      <c r="A70" s="45" t="s">
        <v>80</v>
      </c>
      <c r="B70" s="45"/>
      <c r="C70" s="45"/>
      <c r="D70" s="53"/>
      <c r="E70" s="45"/>
      <c r="F70" s="53">
        <v>0</v>
      </c>
    </row>
    <row r="71" spans="1:6" ht="12.75">
      <c r="A71" s="45" t="s">
        <v>88</v>
      </c>
      <c r="B71" s="45"/>
      <c r="C71" s="45"/>
      <c r="D71" s="53">
        <v>0</v>
      </c>
      <c r="E71" s="45"/>
      <c r="F71" s="53">
        <f>D71*E33</f>
        <v>0</v>
      </c>
    </row>
    <row r="72" spans="1:6" ht="12.75">
      <c r="A72" s="4" t="s">
        <v>24</v>
      </c>
      <c r="B72" s="10"/>
      <c r="C72" s="10"/>
      <c r="F72" s="33">
        <f>SUM(F62:F71)</f>
        <v>5661.417851342201</v>
      </c>
    </row>
    <row r="73" ht="12.75">
      <c r="A73" s="4" t="s">
        <v>25</v>
      </c>
    </row>
    <row r="74" spans="1:6" ht="12.75">
      <c r="A74" t="s">
        <v>26</v>
      </c>
      <c r="B74">
        <v>3177.5</v>
      </c>
      <c r="C74" t="s">
        <v>65</v>
      </c>
      <c r="D74" s="5">
        <v>0.21</v>
      </c>
      <c r="E74" t="s">
        <v>14</v>
      </c>
      <c r="F74" s="11">
        <f>B74*D74</f>
        <v>667.275</v>
      </c>
    </row>
    <row r="75" ht="12.75">
      <c r="A75" t="s">
        <v>27</v>
      </c>
    </row>
    <row r="76" ht="12.75">
      <c r="A76" s="7" t="s">
        <v>75</v>
      </c>
    </row>
    <row r="77" spans="2:6" ht="12.75">
      <c r="B77">
        <v>3177.5</v>
      </c>
      <c r="C77" t="s">
        <v>13</v>
      </c>
      <c r="D77" s="11">
        <v>0.98</v>
      </c>
      <c r="E77" t="s">
        <v>14</v>
      </c>
      <c r="F77" s="11">
        <f>B77*D77</f>
        <v>3113.95</v>
      </c>
    </row>
    <row r="78" spans="1:6" ht="12.75">
      <c r="A78" s="4" t="s">
        <v>28</v>
      </c>
      <c r="F78" s="33">
        <f>F74+F77</f>
        <v>3781.225</v>
      </c>
    </row>
    <row r="79" ht="12.75">
      <c r="A79" s="4" t="s">
        <v>29</v>
      </c>
    </row>
    <row r="80" spans="1:8" ht="12.75">
      <c r="A80" s="7" t="s">
        <v>30</v>
      </c>
      <c r="B80" s="7"/>
      <c r="C80" s="7"/>
      <c r="D80" s="7"/>
      <c r="E80" s="7"/>
      <c r="F80" s="7"/>
      <c r="G80" s="7"/>
      <c r="H80" s="7"/>
    </row>
    <row r="81" spans="2:6" ht="12.75">
      <c r="B81">
        <v>3177.5</v>
      </c>
      <c r="C81" t="s">
        <v>13</v>
      </c>
      <c r="D81" s="11">
        <v>2.01</v>
      </c>
      <c r="E81" t="s">
        <v>14</v>
      </c>
      <c r="F81" s="11">
        <f>B81*D81</f>
        <v>6386.775</v>
      </c>
    </row>
    <row r="82" spans="1:9" ht="12.75">
      <c r="A82" s="4" t="s">
        <v>31</v>
      </c>
      <c r="F82" s="8">
        <f>SUM(F81)</f>
        <v>6386.775</v>
      </c>
      <c r="I82" s="7"/>
    </row>
    <row r="83" spans="1:6" ht="12.75">
      <c r="A83" s="51" t="s">
        <v>79</v>
      </c>
      <c r="B83" s="45"/>
      <c r="C83" s="45"/>
      <c r="D83" s="46">
        <v>0</v>
      </c>
      <c r="E83" s="45"/>
      <c r="F83" s="52">
        <f>D83*E33</f>
        <v>0</v>
      </c>
    </row>
    <row r="84" spans="1:6" ht="12.75">
      <c r="A84" s="1" t="s">
        <v>32</v>
      </c>
      <c r="B84" s="1"/>
      <c r="F84" s="33">
        <f>F52+F56+F60+F72+F78+F82+F83</f>
        <v>30239.372851342203</v>
      </c>
    </row>
    <row r="85" spans="1:6" ht="12.75">
      <c r="A85" s="1" t="s">
        <v>77</v>
      </c>
      <c r="B85" s="37"/>
      <c r="C85" s="37">
        <v>0.058</v>
      </c>
      <c r="D85" s="1"/>
      <c r="E85" s="1"/>
      <c r="F85" s="33">
        <f>F84*5.8%</f>
        <v>1753.8836253778477</v>
      </c>
    </row>
    <row r="86" spans="1:6" ht="15">
      <c r="A86" s="12" t="s">
        <v>34</v>
      </c>
      <c r="B86" s="12"/>
      <c r="C86" s="12"/>
      <c r="D86" s="12"/>
      <c r="E86" s="12"/>
      <c r="F86" s="32">
        <f>F84+F85</f>
        <v>31993.25647672005</v>
      </c>
    </row>
    <row r="87" spans="2:6" ht="12.75">
      <c r="B87" s="38" t="s">
        <v>70</v>
      </c>
      <c r="C87" s="39" t="s">
        <v>71</v>
      </c>
      <c r="D87" s="22" t="s">
        <v>72</v>
      </c>
      <c r="E87" s="22" t="s">
        <v>73</v>
      </c>
      <c r="F87" s="42" t="s">
        <v>135</v>
      </c>
    </row>
    <row r="88" spans="1:6" ht="12.75">
      <c r="A88" s="13"/>
      <c r="B88" s="40">
        <v>42491</v>
      </c>
      <c r="C88" s="41">
        <v>-49828</v>
      </c>
      <c r="D88" s="43">
        <f>F44</f>
        <v>57194.06</v>
      </c>
      <c r="E88" s="43">
        <f>F86</f>
        <v>31993.25647672005</v>
      </c>
      <c r="F88" s="44">
        <f>C88+D88-E88</f>
        <v>-24627.19647672005</v>
      </c>
    </row>
    <row r="90" spans="1:6" ht="13.5" thickBot="1">
      <c r="A90" t="s">
        <v>117</v>
      </c>
      <c r="C90" s="57">
        <v>42491</v>
      </c>
      <c r="D90" s="8" t="s">
        <v>118</v>
      </c>
      <c r="E90" s="57">
        <v>42521</v>
      </c>
      <c r="F90" t="s">
        <v>119</v>
      </c>
    </row>
    <row r="91" spans="1:7" ht="13.5" thickBot="1">
      <c r="A91" t="s">
        <v>120</v>
      </c>
      <c r="F91" s="58">
        <f>E88</f>
        <v>31993.25647672005</v>
      </c>
      <c r="G91" t="s">
        <v>14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8" ht="12.75">
      <c r="A98" t="s">
        <v>127</v>
      </c>
    </row>
    <row r="100" ht="12.75">
      <c r="B100" t="s">
        <v>128</v>
      </c>
    </row>
    <row r="102" ht="12.75">
      <c r="A102" t="s">
        <v>129</v>
      </c>
    </row>
    <row r="105" ht="12.75">
      <c r="A105" t="s">
        <v>130</v>
      </c>
    </row>
    <row r="108" ht="12.75">
      <c r="A108" t="s">
        <v>131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2014-10-30T07:14:23Z</cp:lastPrinted>
  <dcterms:created xsi:type="dcterms:W3CDTF">2008-08-18T07:30:19Z</dcterms:created>
  <dcterms:modified xsi:type="dcterms:W3CDTF">2016-08-10T13:39:52Z</dcterms:modified>
  <cp:category/>
  <cp:version/>
  <cp:contentType/>
  <cp:contentStatus/>
</cp:coreProperties>
</file>