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L1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за 09 не проставила</t>
        </r>
      </text>
    </comment>
  </commentList>
</comments>
</file>

<file path=xl/sharedStrings.xml><?xml version="1.0" encoding="utf-8"?>
<sst xmlns="http://schemas.openxmlformats.org/spreadsheetml/2006/main" count="197" uniqueCount="163">
  <si>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</si>
  <si>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</si>
  <si>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</si>
  <si>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</si>
  <si>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</si>
  <si>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</si>
  <si>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</si>
  <si>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</si>
  <si>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</si>
  <si>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</si>
  <si>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</si>
  <si>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</si>
  <si>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</si>
  <si>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</si>
  <si>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</si>
  <si>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</si>
  <si>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</si>
  <si>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</si>
  <si>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</si>
  <si>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</si>
  <si>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</si>
  <si>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</si>
  <si>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</si>
  <si>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</si>
  <si>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</si>
  <si>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</si>
  <si>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</si>
  <si>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</si>
  <si>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</si>
  <si>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</si>
  <si>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</si>
  <si>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</si>
  <si>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</si>
  <si>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</si>
  <si>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</si>
  <si>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</si>
  <si>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</si>
  <si>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</si>
  <si>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</si>
  <si>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</si>
  <si>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</si>
  <si>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</si>
  <si>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</si>
  <si>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</si>
  <si>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</si>
  <si>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</si>
  <si>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</si>
  <si>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</si>
  <si>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</si>
  <si>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</si>
  <si>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</si>
  <si>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</si>
  <si>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</si>
  <si>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</si>
  <si>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</si>
  <si>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</si>
  <si>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</si>
  <si>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</si>
  <si>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</si>
  <si>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</si>
  <si>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</si>
  <si>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</si>
  <si>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</si>
  <si>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</si>
  <si>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</si>
  <si>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</si>
  <si>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</si>
  <si>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</si>
  <si>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</si>
  <si>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</si>
  <si>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</si>
  <si>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</si>
  <si>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</si>
  <si>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</si>
  <si>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</si>
  <si>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</si>
  <si>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</si>
  <si>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</si>
  <si>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</si>
  <si>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</si>
  <si>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</si>
  <si>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</si>
  <si>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</si>
  <si>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</si>
  <si>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</si>
  <si>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</si>
  <si>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</si>
  <si>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</si>
  <si>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</si>
  <si>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</si>
  <si>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</si>
  <si>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</si>
  <si>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</si>
  <si>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</si>
  <si>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</si>
  <si>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</si>
  <si>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</si>
  <si>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</si>
  <si>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</si>
  <si>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</si>
  <si>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</si>
  <si>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</si>
  <si>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</si>
  <si>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</si>
  <si>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</si>
  <si>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</si>
  <si>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</si>
  <si>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</si>
  <si>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</si>
  <si>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</si>
  <si>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</si>
  <si>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</si>
  <si>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</si>
  <si>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</si>
  <si>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</si>
  <si>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</si>
  <si>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</si>
  <si>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</si>
  <si>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</si>
  <si>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</si>
  <si>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</si>
  <si>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</si>
  <si>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</si>
  <si>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</si>
  <si>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</si>
  <si>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</si>
  <si>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</si>
  <si>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</si>
  <si>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</si>
  <si>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октября</t>
  </si>
  <si>
    <t>за октябрь 2016 г.</t>
  </si>
  <si>
    <t>ост.на 01.11</t>
  </si>
  <si>
    <t>смена труб д 32 на п.пр. (4мп) кв.13</t>
  </si>
  <si>
    <t>труба д 32 п.пр.</t>
  </si>
  <si>
    <t>4мп</t>
  </si>
  <si>
    <t>тройник 32</t>
  </si>
  <si>
    <t>1шт</t>
  </si>
  <si>
    <t>муфта нер. 20</t>
  </si>
  <si>
    <t xml:space="preserve">уголок </t>
  </si>
  <si>
    <t>2шт</t>
  </si>
  <si>
    <t>переходник паячный 32</t>
  </si>
  <si>
    <t>смена труб д 20 на п.пр. (4мп) кв.13</t>
  </si>
  <si>
    <t>труба д 20 п.пр.</t>
  </si>
  <si>
    <t>муфта раз.32</t>
  </si>
  <si>
    <t>муфта нер. 32</t>
  </si>
  <si>
    <t>диск отрезной</t>
  </si>
  <si>
    <t>3шт</t>
  </si>
  <si>
    <t>откачка воды из техподполий</t>
  </si>
  <si>
    <t xml:space="preserve">труба д 110 пвх </t>
  </si>
  <si>
    <t>2мп</t>
  </si>
  <si>
    <t>1мп</t>
  </si>
  <si>
    <t>муфта пвх 110</t>
  </si>
  <si>
    <t>переход 110</t>
  </si>
  <si>
    <t>манжета 110</t>
  </si>
  <si>
    <t>тройник 110</t>
  </si>
  <si>
    <t xml:space="preserve">заглушка </t>
  </si>
  <si>
    <t>смена труб д 110 пвх (3мп) кв.13</t>
  </si>
  <si>
    <t>установка заглушки (1шт) кв.13</t>
  </si>
  <si>
    <t>смена ламп (8шт) п-д2</t>
  </si>
  <si>
    <t>лампа</t>
  </si>
  <si>
    <t>8шт</t>
  </si>
  <si>
    <t>програмирование ключа</t>
  </si>
  <si>
    <t>изготовление табличек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</si>
</sst>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  <numFmt numFmtId="172" formatCode="0.00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9">
      <selection activeCell="K30" sqref="K30:M31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10</v>
      </c>
      <c r="K2" s="5" t="s">
        <v>130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129</v>
      </c>
      <c r="G5" s="8" t="s">
        <v>88</v>
      </c>
      <c r="J5" s="15"/>
      <c r="K5" s="15"/>
      <c r="L5" s="21" t="s">
        <v>41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47">
        <f>L6*114.3*1.202</f>
        <v>0</v>
      </c>
    </row>
    <row r="7" spans="2:13" ht="12.75">
      <c r="B7" t="s">
        <v>90</v>
      </c>
      <c r="C7" s="1" t="s">
        <v>91</v>
      </c>
      <c r="D7" s="8">
        <v>18</v>
      </c>
      <c r="J7" s="14">
        <v>2</v>
      </c>
      <c r="K7" s="14" t="s">
        <v>44</v>
      </c>
      <c r="L7" s="14"/>
      <c r="M7" s="47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82</v>
      </c>
      <c r="L13" s="23">
        <v>3.53</v>
      </c>
      <c r="M13" s="47">
        <f t="shared" si="0"/>
        <v>484.98175799999996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98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100</v>
      </c>
      <c r="J17" s="15" t="s">
        <v>54</v>
      </c>
      <c r="K17" s="26" t="s">
        <v>81</v>
      </c>
      <c r="L17" s="21">
        <v>10</v>
      </c>
      <c r="M17" s="47">
        <f t="shared" si="0"/>
        <v>1373.886</v>
      </c>
    </row>
    <row r="18" spans="5:13" ht="12.75">
      <c r="E18" t="s">
        <v>101</v>
      </c>
      <c r="J18" s="15" t="s">
        <v>56</v>
      </c>
      <c r="K18" s="26" t="s">
        <v>55</v>
      </c>
      <c r="L18" s="21">
        <v>1.8</v>
      </c>
      <c r="M18" s="47">
        <f t="shared" si="0"/>
        <v>247.29948</v>
      </c>
    </row>
    <row r="19" spans="1:13" ht="12.75">
      <c r="A19" t="s">
        <v>102</v>
      </c>
      <c r="J19" s="16" t="s">
        <v>80</v>
      </c>
      <c r="K19" s="18" t="s">
        <v>57</v>
      </c>
      <c r="L19" s="23">
        <v>0.5</v>
      </c>
      <c r="M19" s="47">
        <f t="shared" si="0"/>
        <v>68.6943</v>
      </c>
    </row>
    <row r="20" spans="1:13" ht="12.75">
      <c r="A20" t="s">
        <v>103</v>
      </c>
      <c r="J20" s="20"/>
      <c r="K20" s="27" t="s">
        <v>58</v>
      </c>
      <c r="L20" s="28">
        <f>SUM(L6:L19)</f>
        <v>15.83</v>
      </c>
      <c r="M20" s="32">
        <f>SUM(M6:M19)</f>
        <v>2174.861538</v>
      </c>
    </row>
    <row r="21" spans="1:11" ht="12.75">
      <c r="A21" t="s">
        <v>128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0">
        <v>1</v>
      </c>
      <c r="K24" s="20" t="s">
        <v>132</v>
      </c>
      <c r="L24" s="47">
        <f>0.04*156.46</f>
        <v>6.258400000000001</v>
      </c>
      <c r="M24" s="31">
        <f>L24*114.3*1.202*1.15</f>
        <v>988.807736376</v>
      </c>
    </row>
    <row r="25" spans="1:13" ht="12.75">
      <c r="A25" t="s">
        <v>107</v>
      </c>
      <c r="J25" s="20">
        <v>2</v>
      </c>
      <c r="K25" s="20" t="s">
        <v>141</v>
      </c>
      <c r="L25" s="47">
        <f>0.04*224.9</f>
        <v>8.996</v>
      </c>
      <c r="M25" s="31">
        <f aca="true" t="shared" si="1" ref="M25:M35">L25*114.3*1.202*1.15</f>
        <v>1421.3400224399998</v>
      </c>
    </row>
    <row r="26" spans="1:13" ht="12.75">
      <c r="A26" t="s">
        <v>108</v>
      </c>
      <c r="J26" s="20">
        <v>3</v>
      </c>
      <c r="K26" s="20" t="s">
        <v>147</v>
      </c>
      <c r="L26" s="25">
        <v>1.05</v>
      </c>
      <c r="M26" s="31">
        <f t="shared" si="1"/>
        <v>165.89673449999998</v>
      </c>
    </row>
    <row r="27" spans="1:13" ht="12.75">
      <c r="A27" t="s">
        <v>109</v>
      </c>
      <c r="J27" s="20">
        <v>4</v>
      </c>
      <c r="K27" s="20" t="s">
        <v>156</v>
      </c>
      <c r="L27" s="25">
        <f>0.03*146.9</f>
        <v>4.407</v>
      </c>
      <c r="M27" s="31">
        <f t="shared" si="1"/>
        <v>696.2922942299999</v>
      </c>
    </row>
    <row r="28" spans="1:13" ht="12.75">
      <c r="A28" s="52" t="s">
        <v>110</v>
      </c>
      <c r="B28" s="52"/>
      <c r="C28" s="52"/>
      <c r="D28" s="52"/>
      <c r="E28" s="52"/>
      <c r="F28" s="52"/>
      <c r="G28" s="52"/>
      <c r="J28" s="20">
        <v>5</v>
      </c>
      <c r="K28" s="20" t="s">
        <v>157</v>
      </c>
      <c r="L28" s="47">
        <v>1.12</v>
      </c>
      <c r="M28" s="31">
        <f t="shared" si="1"/>
        <v>176.9565168</v>
      </c>
    </row>
    <row r="29" spans="1:13" ht="12.75">
      <c r="A29" t="s">
        <v>111</v>
      </c>
      <c r="B29" s="1"/>
      <c r="C29" s="1"/>
      <c r="D29" s="1"/>
      <c r="J29" s="20">
        <v>6</v>
      </c>
      <c r="K29" s="20" t="s">
        <v>158</v>
      </c>
      <c r="L29" s="47">
        <f>0.08*7.1</f>
        <v>0.568</v>
      </c>
      <c r="M29" s="31">
        <f t="shared" si="1"/>
        <v>89.74223351999998</v>
      </c>
    </row>
    <row r="30" spans="10:13" ht="12.75">
      <c r="J30" s="20">
        <v>7</v>
      </c>
      <c r="K30" s="20" t="s">
        <v>161</v>
      </c>
      <c r="L30" s="25"/>
      <c r="M30" s="31">
        <v>52.94</v>
      </c>
    </row>
    <row r="31" spans="2:13" ht="12.75">
      <c r="B31" t="s">
        <v>0</v>
      </c>
      <c r="J31" s="20">
        <v>8</v>
      </c>
      <c r="K31" s="20" t="s">
        <v>162</v>
      </c>
      <c r="L31" s="25"/>
      <c r="M31" s="31">
        <v>11.76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3169.4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883.7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265</v>
      </c>
      <c r="F36" t="s">
        <v>66</v>
      </c>
      <c r="J36" s="20"/>
      <c r="K36" s="30" t="s">
        <v>58</v>
      </c>
      <c r="L36" s="28">
        <f>SUM(L24:L35)</f>
        <v>22.399400000000004</v>
      </c>
      <c r="M36" s="32">
        <f>SUM(M24:M35)</f>
        <v>3603.735537866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40472</v>
      </c>
      <c r="J40" s="20">
        <v>1</v>
      </c>
      <c r="K40" s="20" t="s">
        <v>133</v>
      </c>
      <c r="L40" s="25" t="s">
        <v>134</v>
      </c>
      <c r="M40" s="25">
        <f>4*179</f>
        <v>716</v>
      </c>
    </row>
    <row r="41" spans="1:13" ht="12.75">
      <c r="A41" t="s">
        <v>7</v>
      </c>
      <c r="F41" s="5">
        <v>37066.36</v>
      </c>
      <c r="J41" s="20">
        <v>2</v>
      </c>
      <c r="K41" s="20" t="s">
        <v>135</v>
      </c>
      <c r="L41" s="23" t="s">
        <v>136</v>
      </c>
      <c r="M41" s="23">
        <f>1*33</f>
        <v>33</v>
      </c>
    </row>
    <row r="42" spans="2:13" ht="12.75">
      <c r="B42" t="s">
        <v>8</v>
      </c>
      <c r="F42" s="9">
        <f>F41/F40</f>
        <v>0.9158519470251038</v>
      </c>
      <c r="J42" s="20">
        <v>3</v>
      </c>
      <c r="K42" s="20" t="s">
        <v>137</v>
      </c>
      <c r="L42" s="23" t="s">
        <v>136</v>
      </c>
      <c r="M42" s="23">
        <v>118</v>
      </c>
    </row>
    <row r="43" spans="1:13" ht="12.75">
      <c r="A43" t="s">
        <v>127</v>
      </c>
      <c r="F43" s="11">
        <f>250+400+250</f>
        <v>900</v>
      </c>
      <c r="J43" s="20">
        <v>4</v>
      </c>
      <c r="K43" s="20" t="s">
        <v>138</v>
      </c>
      <c r="L43" s="23" t="s">
        <v>139</v>
      </c>
      <c r="M43" s="23">
        <v>14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37966.36</v>
      </c>
      <c r="J44" s="20">
        <v>5</v>
      </c>
      <c r="K44" s="20" t="s">
        <v>140</v>
      </c>
      <c r="L44" s="23" t="s">
        <v>139</v>
      </c>
      <c r="M44" s="23">
        <f>2*96</f>
        <v>192</v>
      </c>
    </row>
    <row r="45" spans="10:13" ht="12.75">
      <c r="J45" s="20">
        <v>6</v>
      </c>
      <c r="K45" s="20" t="s">
        <v>142</v>
      </c>
      <c r="L45" s="23" t="s">
        <v>134</v>
      </c>
      <c r="M45" s="23">
        <f>4*92</f>
        <v>368</v>
      </c>
    </row>
    <row r="46" spans="2:13" ht="12.75">
      <c r="B46" s="1" t="s">
        <v>10</v>
      </c>
      <c r="C46" s="1"/>
      <c r="J46" s="20">
        <v>7</v>
      </c>
      <c r="K46" s="20" t="s">
        <v>143</v>
      </c>
      <c r="L46" s="23" t="s">
        <v>136</v>
      </c>
      <c r="M46" s="23">
        <v>160</v>
      </c>
    </row>
    <row r="47" spans="10:13" ht="12.75">
      <c r="J47" s="20">
        <v>8</v>
      </c>
      <c r="K47" s="20" t="s">
        <v>144</v>
      </c>
      <c r="L47" s="23" t="s">
        <v>136</v>
      </c>
      <c r="M47" s="23">
        <v>96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145</v>
      </c>
      <c r="L48" s="23" t="s">
        <v>146</v>
      </c>
      <c r="M48" s="23">
        <f>3*24.03</f>
        <v>72.09</v>
      </c>
    </row>
    <row r="49" spans="1:13" ht="12.75">
      <c r="A49" t="s">
        <v>12</v>
      </c>
      <c r="F49" s="5">
        <v>5781.62</v>
      </c>
      <c r="J49" s="20">
        <v>10</v>
      </c>
      <c r="K49" s="20" t="s">
        <v>148</v>
      </c>
      <c r="L49" s="23" t="s">
        <v>149</v>
      </c>
      <c r="M49" s="23">
        <v>417</v>
      </c>
    </row>
    <row r="50" spans="1:13" ht="12.75">
      <c r="A50" s="6" t="s">
        <v>15</v>
      </c>
      <c r="F50" s="11">
        <f>(1200+136.66)*1.202</f>
        <v>1606.66532</v>
      </c>
      <c r="J50" s="20">
        <v>11</v>
      </c>
      <c r="K50" s="20" t="s">
        <v>148</v>
      </c>
      <c r="L50" s="23" t="s">
        <v>150</v>
      </c>
      <c r="M50" s="23">
        <v>239.53</v>
      </c>
    </row>
    <row r="51" spans="1:13" ht="12.75">
      <c r="A51" s="6" t="s">
        <v>83</v>
      </c>
      <c r="E51" s="5">
        <v>0</v>
      </c>
      <c r="F51" s="11">
        <f>E51*E33</f>
        <v>0</v>
      </c>
      <c r="J51" s="20">
        <v>12</v>
      </c>
      <c r="K51" s="20" t="s">
        <v>151</v>
      </c>
      <c r="L51" s="23" t="s">
        <v>136</v>
      </c>
      <c r="M51" s="23">
        <v>104</v>
      </c>
    </row>
    <row r="52" spans="1:13" ht="12.75">
      <c r="A52" s="10" t="s">
        <v>34</v>
      </c>
      <c r="D52" s="5"/>
      <c r="F52" s="33">
        <f>F49+F50+F51</f>
        <v>7388.28532</v>
      </c>
      <c r="J52" s="20">
        <v>13</v>
      </c>
      <c r="K52" s="20" t="s">
        <v>152</v>
      </c>
      <c r="L52" s="23" t="s">
        <v>136</v>
      </c>
      <c r="M52" s="23">
        <v>115</v>
      </c>
    </row>
    <row r="53" spans="1:13" ht="12.75">
      <c r="A53" s="4" t="s">
        <v>16</v>
      </c>
      <c r="D53" s="5"/>
      <c r="J53" s="20">
        <v>14</v>
      </c>
      <c r="K53" s="20" t="s">
        <v>153</v>
      </c>
      <c r="L53" s="23" t="s">
        <v>139</v>
      </c>
      <c r="M53" s="23">
        <f>2*61</f>
        <v>122</v>
      </c>
    </row>
    <row r="54" spans="1:13" ht="12.75">
      <c r="A54" t="s">
        <v>74</v>
      </c>
      <c r="D54" s="5">
        <v>1.77</v>
      </c>
      <c r="E54" t="s">
        <v>14</v>
      </c>
      <c r="F54" s="11">
        <f>E33*D54</f>
        <v>5609.838000000001</v>
      </c>
      <c r="J54" s="20">
        <v>15</v>
      </c>
      <c r="K54" s="20" t="s">
        <v>154</v>
      </c>
      <c r="L54" s="23" t="s">
        <v>139</v>
      </c>
      <c r="M54" s="23">
        <f>2*61</f>
        <v>122</v>
      </c>
    </row>
    <row r="55" spans="1:13" ht="12.75">
      <c r="A55" t="s">
        <v>75</v>
      </c>
      <c r="B55">
        <v>883.7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 t="s">
        <v>155</v>
      </c>
      <c r="L55" s="23" t="s">
        <v>136</v>
      </c>
      <c r="M55" s="23">
        <v>30</v>
      </c>
    </row>
    <row r="56" spans="1:13" ht="12.75">
      <c r="A56" s="10" t="s">
        <v>17</v>
      </c>
      <c r="B56" s="10"/>
      <c r="C56" s="10"/>
      <c r="F56" s="33">
        <f>SUM(F54:F55)</f>
        <v>5609.838000000001</v>
      </c>
      <c r="J56" s="20">
        <v>17</v>
      </c>
      <c r="K56" s="20" t="s">
        <v>159</v>
      </c>
      <c r="L56" s="23" t="s">
        <v>160</v>
      </c>
      <c r="M56" s="23">
        <f>8*13.35</f>
        <v>106.8</v>
      </c>
    </row>
    <row r="57" spans="1:13" ht="12.75">
      <c r="A57" s="4" t="s">
        <v>18</v>
      </c>
      <c r="B57" s="4"/>
      <c r="J57" s="20">
        <v>18</v>
      </c>
      <c r="K57" s="20"/>
      <c r="L57" s="23"/>
      <c r="M57" s="23"/>
    </row>
    <row r="58" spans="1:13" ht="12.75">
      <c r="A58" t="s">
        <v>19</v>
      </c>
      <c r="C58">
        <v>166649</v>
      </c>
      <c r="D58">
        <v>228935.4</v>
      </c>
      <c r="E58">
        <v>3169.4</v>
      </c>
      <c r="F58" s="36">
        <f>C58/D58*E58</f>
        <v>2307.102093428976</v>
      </c>
      <c r="J58" s="20">
        <v>19</v>
      </c>
      <c r="K58" s="20"/>
      <c r="L58" s="23"/>
      <c r="M58" s="23"/>
    </row>
    <row r="59" spans="1:13" ht="12.75">
      <c r="A59" t="s">
        <v>20</v>
      </c>
      <c r="F59" s="36">
        <f>M20</f>
        <v>2174.861538</v>
      </c>
      <c r="J59" s="20">
        <v>20</v>
      </c>
      <c r="K59" s="20"/>
      <c r="L59" s="23"/>
      <c r="M59" s="23"/>
    </row>
    <row r="60" spans="1:13" ht="12.75">
      <c r="A60" t="s">
        <v>21</v>
      </c>
      <c r="F60" s="11">
        <f>M36</f>
        <v>3603.735537866</v>
      </c>
      <c r="J60" s="20">
        <v>21</v>
      </c>
      <c r="K60" s="20"/>
      <c r="L60" s="23"/>
      <c r="M60" s="23"/>
    </row>
    <row r="61" spans="1:13" ht="12.75">
      <c r="A61" t="s">
        <v>73</v>
      </c>
      <c r="F61" s="5">
        <v>721.2</v>
      </c>
      <c r="J61" s="20">
        <v>22</v>
      </c>
      <c r="K61" s="20"/>
      <c r="L61" s="23"/>
      <c r="M61" s="23"/>
    </row>
    <row r="62" spans="1:13" ht="12.75">
      <c r="A62" t="s">
        <v>22</v>
      </c>
      <c r="F62" s="5">
        <f>M65</f>
        <v>3025.4200000000005</v>
      </c>
      <c r="J62" s="20">
        <v>23</v>
      </c>
      <c r="K62" s="20"/>
      <c r="L62" s="23"/>
      <c r="M62" s="23"/>
    </row>
    <row r="63" spans="1:13" ht="12.75">
      <c r="A63" t="s">
        <v>23</v>
      </c>
      <c r="F63" s="5">
        <v>0</v>
      </c>
      <c r="J63" s="20">
        <v>24</v>
      </c>
      <c r="K63" s="20"/>
      <c r="L63" s="23"/>
      <c r="M63" s="23"/>
    </row>
    <row r="64" spans="1:13" ht="12.75">
      <c r="A64" t="s">
        <v>24</v>
      </c>
      <c r="F64" s="5"/>
      <c r="J64" s="20"/>
      <c r="K64" s="20"/>
      <c r="L64" s="23"/>
      <c r="M64" s="23"/>
    </row>
    <row r="65" spans="2:13" ht="12.75">
      <c r="B65">
        <v>3169.4</v>
      </c>
      <c r="C65" t="s">
        <v>13</v>
      </c>
      <c r="D65" s="11">
        <v>0.5</v>
      </c>
      <c r="E65" t="s">
        <v>14</v>
      </c>
      <c r="F65" s="46">
        <f>B65*D65</f>
        <v>1584.7</v>
      </c>
      <c r="J65" s="20"/>
      <c r="K65" s="20"/>
      <c r="L65" s="34" t="s">
        <v>65</v>
      </c>
      <c r="M65" s="35">
        <f>SUM(M40:M64)</f>
        <v>3025.4200000000005</v>
      </c>
    </row>
    <row r="66" spans="1:6" ht="12.75">
      <c r="A66" s="49" t="s">
        <v>79</v>
      </c>
      <c r="B66" s="49"/>
      <c r="C66" s="49"/>
      <c r="D66" s="46"/>
      <c r="E66" s="49"/>
      <c r="F66" s="46">
        <v>0</v>
      </c>
    </row>
    <row r="67" spans="1:6" ht="12.75">
      <c r="A67" s="49" t="s">
        <v>84</v>
      </c>
      <c r="B67" s="49"/>
      <c r="C67" s="49"/>
      <c r="D67" s="46">
        <v>0</v>
      </c>
      <c r="E67" s="49"/>
      <c r="F67" s="4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13417.019169294977</v>
      </c>
    </row>
    <row r="69" ht="12.75">
      <c r="A69" s="4" t="s">
        <v>26</v>
      </c>
    </row>
    <row r="70" spans="1:6" ht="12.75">
      <c r="A70" t="s">
        <v>27</v>
      </c>
      <c r="B70">
        <v>3169.4</v>
      </c>
      <c r="C70" t="s">
        <v>66</v>
      </c>
      <c r="D70" s="5">
        <v>0.18</v>
      </c>
      <c r="E70" t="s">
        <v>14</v>
      </c>
      <c r="F70" s="46">
        <f>B70*D70</f>
        <v>570.492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3169.4</v>
      </c>
      <c r="C73" t="s">
        <v>13</v>
      </c>
      <c r="D73" s="11">
        <v>1.62</v>
      </c>
      <c r="E73" t="s">
        <v>14</v>
      </c>
      <c r="F73" s="11">
        <f>B73*D73</f>
        <v>5134.428000000001</v>
      </c>
    </row>
    <row r="74" spans="1:6" ht="12.75">
      <c r="A74" s="10" t="s">
        <v>29</v>
      </c>
      <c r="F74" s="33">
        <f>F70+F73</f>
        <v>5704.920000000001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3169.4</v>
      </c>
      <c r="C77" t="s">
        <v>13</v>
      </c>
      <c r="D77" s="11">
        <v>2.7</v>
      </c>
      <c r="E77" t="s">
        <v>14</v>
      </c>
      <c r="F77" s="11">
        <f>B77*D77</f>
        <v>8557.380000000001</v>
      </c>
    </row>
    <row r="78" spans="1:6" ht="12.75">
      <c r="A78" s="10" t="s">
        <v>32</v>
      </c>
      <c r="F78" s="33">
        <f>SUM(F77)</f>
        <v>8557.380000000001</v>
      </c>
    </row>
    <row r="79" spans="1:6" ht="12.75">
      <c r="A79" s="48" t="s">
        <v>78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3">
        <f>F52+F56+F68+F74+F78+F79</f>
        <v>40677.44248929498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3">
        <f>F80*5.8%</f>
        <v>2359.2916643791086</v>
      </c>
      <c r="I81" s="7"/>
    </row>
    <row r="82" spans="1:6" ht="15">
      <c r="A82" s="12" t="s">
        <v>35</v>
      </c>
      <c r="B82" s="12"/>
      <c r="C82" s="12"/>
      <c r="D82" s="12"/>
      <c r="E82" s="12"/>
      <c r="F82" s="43">
        <f>F80+F81</f>
        <v>43036.73415367409</v>
      </c>
    </row>
    <row r="83" spans="2:6" ht="12.75">
      <c r="B83" s="38" t="s">
        <v>68</v>
      </c>
      <c r="C83" s="39" t="s">
        <v>69</v>
      </c>
      <c r="D83" s="22" t="s">
        <v>70</v>
      </c>
      <c r="E83" s="22" t="s">
        <v>71</v>
      </c>
      <c r="F83" s="42" t="s">
        <v>131</v>
      </c>
    </row>
    <row r="84" spans="1:6" ht="12.75">
      <c r="A84" s="13"/>
      <c r="B84" s="40">
        <v>42644</v>
      </c>
      <c r="C84" s="41">
        <v>-107384</v>
      </c>
      <c r="D84" s="44">
        <f>F44</f>
        <v>37966.36</v>
      </c>
      <c r="E84" s="44">
        <f>F82</f>
        <v>43036.73415367409</v>
      </c>
      <c r="F84" s="45">
        <f>C84+D84-E84</f>
        <v>-112454.37415367409</v>
      </c>
    </row>
    <row r="86" spans="1:6" ht="13.5" thickBot="1">
      <c r="A86" t="s">
        <v>112</v>
      </c>
      <c r="C86" s="53">
        <v>42644</v>
      </c>
      <c r="D86" s="8" t="s">
        <v>113</v>
      </c>
      <c r="E86" s="53">
        <v>42674</v>
      </c>
      <c r="F86" t="s">
        <v>114</v>
      </c>
    </row>
    <row r="87" spans="1:7" ht="13.5" thickBot="1">
      <c r="A87" t="s">
        <v>115</v>
      </c>
      <c r="F87" s="54">
        <f>E84</f>
        <v>43036.73415367409</v>
      </c>
      <c r="G87" t="s">
        <v>14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6" ht="12.75">
      <c r="B96" t="s">
        <v>123</v>
      </c>
    </row>
    <row r="98" ht="12.75">
      <c r="A98" t="s">
        <v>124</v>
      </c>
    </row>
    <row r="101" ht="12.75">
      <c r="A101" t="s">
        <v>125</v>
      </c>
    </row>
    <row r="104" ht="12.75">
      <c r="A104" t="s">
        <v>126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2014-05-21T10:53:42Z</cp:lastPrinted>
  <dcterms:created xsi:type="dcterms:W3CDTF">2008-08-18T07:30:19Z</dcterms:created>
  <dcterms:modified xsi:type="dcterms:W3CDTF">2017-01-20T09:27:31Z</dcterms:modified>
  <cp:category/>
  <cp:version/>
  <cp:contentType/>
  <cp:contentStatus/>
</cp:coreProperties>
</file>