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<sst xmlns="http://schemas.openxmlformats.org/spreadsheetml/2006/main" count="207" uniqueCount="171">
  <si>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</si>
  <si>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</si>
  <si>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</si>
  <si>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</si>
  <si>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</si>
  <si>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</si>
  <si>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</si>
  <si>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</si>
  <si>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</si>
  <si>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</si>
  <si>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</si>
  <si>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</si>
  <si>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</si>
  <si>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</si>
  <si>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</si>
  <si>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</si>
  <si>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</si>
  <si>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</si>
  <si>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</si>
  <si>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</si>
  <si>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</si>
  <si>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</si>
  <si>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</si>
  <si>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</si>
  <si>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</si>
  <si>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</si>
  <si>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</si>
  <si>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</si>
  <si>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</si>
  <si>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</si>
  <si>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</si>
  <si>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</si>
  <si>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</si>
  <si>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</si>
  <si>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</si>
  <si>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</si>
  <si>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</si>
  <si>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</si>
  <si>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</si>
  <si>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</si>
  <si>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</si>
  <si>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</si>
  <si>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</si>
  <si>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</si>
  <si>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</si>
  <si>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</si>
  <si>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</si>
  <si>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</si>
  <si>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</si>
  <si>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</si>
  <si>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</si>
  <si>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</si>
  <si>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</si>
  <si>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</si>
  <si>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</si>
  <si>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</si>
  <si>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</si>
  <si>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</si>
  <si>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</si>
  <si>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</si>
  <si>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</si>
  <si>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</si>
  <si>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</si>
  <si>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</si>
  <si>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</si>
  <si>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</si>
  <si>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</si>
  <si>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</si>
  <si>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</si>
  <si>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</si>
  <si>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</si>
  <si>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</si>
  <si>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</si>
  <si>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</si>
  <si>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</si>
  <si>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</si>
  <si>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</si>
  <si>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</si>
  <si>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</si>
  <si>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</si>
  <si>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</si>
  <si>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</si>
  <si>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</si>
  <si>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</si>
  <si>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</si>
  <si>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</si>
  <si>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</si>
  <si>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</si>
  <si>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</si>
  <si>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</si>
  <si>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</si>
  <si>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</si>
  <si>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</si>
  <si>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</si>
  <si>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</si>
  <si>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</si>
  <si>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</si>
  <si>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</si>
  <si>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</si>
  <si>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</si>
  <si>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</si>
  <si>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</si>
  <si>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</si>
  <si>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</si>
  <si>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</si>
  <si>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</si>
  <si>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</si>
  <si>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</si>
  <si>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</si>
  <si>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</si>
  <si>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</si>
  <si>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</si>
  <si>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</si>
  <si>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</si>
  <si>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</si>
  <si>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</si>
  <si>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</si>
  <si>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</si>
  <si>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</si>
  <si>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</si>
  <si>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</si>
  <si>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</si>
  <si>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</si>
  <si>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</si>
  <si>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</si>
  <si>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</si>
  <si>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</si>
  <si>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</si>
  <si>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</si>
  <si>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</si>
  <si>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</si>
  <si>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</si>
  <si>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</si>
  <si>
    <t>прочистка канализации  под кв.19,17</t>
  </si>
  <si>
    <t>смена труб д 50 пвх (6,5мп) кв.19,17</t>
  </si>
  <si>
    <t>установка заглушки (1шт) кв.17</t>
  </si>
  <si>
    <t>труба д 50 пвх</t>
  </si>
  <si>
    <t>6,5мп</t>
  </si>
  <si>
    <t>переход</t>
  </si>
  <si>
    <t>3шт</t>
  </si>
  <si>
    <t>тройник косой 50</t>
  </si>
  <si>
    <t>2шт</t>
  </si>
  <si>
    <t>заглушка 50</t>
  </si>
  <si>
    <t>1шт</t>
  </si>
  <si>
    <t>муфта комп. 50</t>
  </si>
  <si>
    <t>отвод 50</t>
  </si>
  <si>
    <t>ревизка 50</t>
  </si>
  <si>
    <t>демонтаж, монтаж эл.узла (1шт) для прочистки сопла</t>
  </si>
  <si>
    <t>смена вентиля д 20 (1шт) кв.16</t>
  </si>
  <si>
    <t>смена труб д 25 п.пр. (8мп) кв.16</t>
  </si>
  <si>
    <t>вентиль д 20</t>
  </si>
  <si>
    <t>труба д 25 п.пр.</t>
  </si>
  <si>
    <t>8мп</t>
  </si>
  <si>
    <t>муфта раз. 25</t>
  </si>
  <si>
    <t>тройник 25</t>
  </si>
  <si>
    <t>муфта 25</t>
  </si>
  <si>
    <t>4шт</t>
  </si>
  <si>
    <t>пробка рад.</t>
  </si>
  <si>
    <t>лен</t>
  </si>
  <si>
    <t>0,02кг</t>
  </si>
  <si>
    <t>диск</t>
  </si>
  <si>
    <t>смена грязевика (1шт) эл.уз.</t>
  </si>
  <si>
    <t>грязевик</t>
  </si>
  <si>
    <t>болты, гайки</t>
  </si>
  <si>
    <t>16шт</t>
  </si>
  <si>
    <t>сгон д 15</t>
  </si>
  <si>
    <t>вентиль д 15</t>
  </si>
  <si>
    <t>смена сгона д 15 (2шт) эл.уз.</t>
  </si>
  <si>
    <t>смена вентиля д 15 (2шт) эл.уз.</t>
  </si>
  <si>
    <t>смена ламп (1шт) п-д2</t>
  </si>
  <si>
    <t>лампа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</si>
</sst>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35">
      <selection activeCell="M60" sqref="M6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t="s">
        <v>131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130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90</v>
      </c>
      <c r="C7" s="1" t="s">
        <v>91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101</v>
      </c>
      <c r="J18" s="15" t="s">
        <v>55</v>
      </c>
      <c r="K18" s="26" t="s">
        <v>82</v>
      </c>
      <c r="L18" s="21">
        <v>0</v>
      </c>
      <c r="M18" s="50">
        <f t="shared" si="0"/>
        <v>0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2.98</v>
      </c>
      <c r="M20" s="34">
        <f>SUM(M6:M19)</f>
        <v>409.41802799999994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50">
        <v>9.66</v>
      </c>
      <c r="M24" s="33">
        <f>L24*114.3*1.202*1.15</f>
        <v>1526.2499573999996</v>
      </c>
    </row>
    <row r="25" spans="1:13" ht="12.75">
      <c r="A25" t="s">
        <v>107</v>
      </c>
      <c r="J25" s="20">
        <v>2</v>
      </c>
      <c r="K25" s="20" t="s">
        <v>134</v>
      </c>
      <c r="L25" s="50">
        <f>0.065*133.04</f>
        <v>8.6476</v>
      </c>
      <c r="M25" s="33">
        <f>L25*114.3*1.202*1.15</f>
        <v>1366.2939059639998</v>
      </c>
    </row>
    <row r="26" spans="1:13" ht="12.75">
      <c r="A26" t="s">
        <v>108</v>
      </c>
      <c r="J26" s="20">
        <v>3</v>
      </c>
      <c r="K26" s="20" t="s">
        <v>135</v>
      </c>
      <c r="L26" s="25">
        <v>1.12</v>
      </c>
      <c r="M26" s="33">
        <f>L26*114.3*1.202*1.15</f>
        <v>176.9565168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147</v>
      </c>
      <c r="L27" s="25">
        <v>3.12</v>
      </c>
      <c r="M27" s="33">
        <f aca="true" t="shared" si="1" ref="M27:M34">L27*114.3*1.202*1.15</f>
        <v>492.95029679999993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148</v>
      </c>
      <c r="L28" s="25">
        <v>0.81</v>
      </c>
      <c r="M28" s="33">
        <f t="shared" si="1"/>
        <v>127.97748089999997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149</v>
      </c>
      <c r="L29" s="25">
        <f>0.08*184.3</f>
        <v>14.744000000000002</v>
      </c>
      <c r="M29" s="33">
        <f t="shared" si="1"/>
        <v>2329.50614616</v>
      </c>
    </row>
    <row r="30" spans="10:13" ht="12.75">
      <c r="J30" s="20">
        <v>7</v>
      </c>
      <c r="K30" s="20" t="s">
        <v>161</v>
      </c>
      <c r="L30" s="25">
        <v>2.34</v>
      </c>
      <c r="M30" s="33">
        <f t="shared" si="1"/>
        <v>369.7127225999999</v>
      </c>
    </row>
    <row r="31" spans="2:13" ht="12.75">
      <c r="B31" t="s">
        <v>0</v>
      </c>
      <c r="J31" s="20">
        <v>8</v>
      </c>
      <c r="K31" s="20" t="s">
        <v>167</v>
      </c>
      <c r="L31" s="25">
        <f>0.02*28.7</f>
        <v>0.574</v>
      </c>
      <c r="M31" s="33">
        <f t="shared" si="1"/>
        <v>90.69021485999998</v>
      </c>
    </row>
    <row r="32" spans="10:13" ht="12.75">
      <c r="J32" s="20">
        <v>9</v>
      </c>
      <c r="K32" s="20" t="s">
        <v>168</v>
      </c>
      <c r="L32" s="25">
        <f>0.02*81</f>
        <v>1.62</v>
      </c>
      <c r="M32" s="33">
        <f t="shared" si="1"/>
        <v>255.95496179999995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 t="s">
        <v>169</v>
      </c>
      <c r="L33" s="25">
        <v>0.071</v>
      </c>
      <c r="M33" s="33">
        <f t="shared" si="1"/>
        <v>11.217779189999998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/>
    </row>
    <row r="36" spans="1:13" ht="12.75">
      <c r="A36" t="s">
        <v>4</v>
      </c>
      <c r="E36">
        <v>491</v>
      </c>
      <c r="F36" t="s">
        <v>65</v>
      </c>
      <c r="J36" s="20"/>
      <c r="K36" s="30" t="s">
        <v>57</v>
      </c>
      <c r="L36" s="28">
        <f>SUM(L24:L35)</f>
        <v>42.7066</v>
      </c>
      <c r="M36" s="34">
        <f>SUM(M24:M35)</f>
        <v>6747.509982474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35839.01</v>
      </c>
      <c r="J40" s="20">
        <v>1</v>
      </c>
      <c r="K40" s="20" t="s">
        <v>136</v>
      </c>
      <c r="L40" s="25" t="s">
        <v>137</v>
      </c>
      <c r="M40" s="25">
        <f>6.5*110</f>
        <v>715</v>
      </c>
    </row>
    <row r="41" spans="1:13" ht="12.75">
      <c r="A41" t="s">
        <v>7</v>
      </c>
      <c r="F41" s="5">
        <v>35310.57</v>
      </c>
      <c r="J41" s="20">
        <v>2</v>
      </c>
      <c r="K41" s="20" t="s">
        <v>138</v>
      </c>
      <c r="L41" s="25" t="s">
        <v>139</v>
      </c>
      <c r="M41" s="25">
        <f>3*58</f>
        <v>174</v>
      </c>
    </row>
    <row r="42" spans="2:13" ht="12.75">
      <c r="B42" t="s">
        <v>8</v>
      </c>
      <c r="F42" s="9">
        <f>F41/F40</f>
        <v>0.9852551730642113</v>
      </c>
      <c r="J42" s="20">
        <v>3</v>
      </c>
      <c r="K42" s="20" t="s">
        <v>140</v>
      </c>
      <c r="L42" s="25" t="s">
        <v>141</v>
      </c>
      <c r="M42" s="25">
        <f>2*29</f>
        <v>58</v>
      </c>
    </row>
    <row r="43" spans="1:13" ht="12.75">
      <c r="A43" t="s">
        <v>127</v>
      </c>
      <c r="F43" s="5">
        <f>100+250+400+400</f>
        <v>1150</v>
      </c>
      <c r="J43" s="20">
        <v>4</v>
      </c>
      <c r="K43" s="20" t="s">
        <v>142</v>
      </c>
      <c r="L43" s="25" t="s">
        <v>143</v>
      </c>
      <c r="M43" s="25">
        <v>8.5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36460.57</v>
      </c>
      <c r="J44" s="20">
        <v>5</v>
      </c>
      <c r="K44" s="20" t="s">
        <v>144</v>
      </c>
      <c r="L44" s="25" t="s">
        <v>139</v>
      </c>
      <c r="M44" s="25">
        <f>3*47.79</f>
        <v>143.37</v>
      </c>
    </row>
    <row r="45" spans="10:13" ht="12.75">
      <c r="J45" s="20">
        <v>6</v>
      </c>
      <c r="K45" s="20" t="s">
        <v>145</v>
      </c>
      <c r="L45" s="25" t="s">
        <v>139</v>
      </c>
      <c r="M45" s="25">
        <f>3*21</f>
        <v>63</v>
      </c>
    </row>
    <row r="46" spans="2:13" ht="12.75">
      <c r="B46" s="1" t="s">
        <v>10</v>
      </c>
      <c r="C46" s="1"/>
      <c r="J46" s="20">
        <v>7</v>
      </c>
      <c r="K46" s="20" t="s">
        <v>146</v>
      </c>
      <c r="L46" s="25" t="s">
        <v>143</v>
      </c>
      <c r="M46" s="25">
        <v>100</v>
      </c>
    </row>
    <row r="47" spans="10:13" ht="12.75">
      <c r="J47" s="20">
        <v>8</v>
      </c>
      <c r="K47" s="20" t="s">
        <v>150</v>
      </c>
      <c r="L47" s="25" t="s">
        <v>143</v>
      </c>
      <c r="M47" s="25">
        <v>327.32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151</v>
      </c>
      <c r="L48" s="25" t="s">
        <v>152</v>
      </c>
      <c r="M48" s="25">
        <f>8*124</f>
        <v>992</v>
      </c>
    </row>
    <row r="49" spans="1:13" ht="12.75">
      <c r="A49" t="s">
        <v>12</v>
      </c>
      <c r="F49" s="11">
        <v>4047.13</v>
      </c>
      <c r="J49" s="20">
        <v>10</v>
      </c>
      <c r="K49" s="20" t="s">
        <v>153</v>
      </c>
      <c r="L49" s="25" t="s">
        <v>141</v>
      </c>
      <c r="M49" s="25">
        <f>2*180</f>
        <v>360</v>
      </c>
    </row>
    <row r="50" spans="1:13" ht="12.75">
      <c r="A50" s="6" t="s">
        <v>15</v>
      </c>
      <c r="F50" s="11">
        <f>(2400+266.66)*1.202</f>
        <v>3205.32532</v>
      </c>
      <c r="J50" s="20">
        <v>11</v>
      </c>
      <c r="K50" s="20" t="s">
        <v>154</v>
      </c>
      <c r="L50" s="25" t="s">
        <v>143</v>
      </c>
      <c r="M50" s="25">
        <v>15.47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 t="s">
        <v>155</v>
      </c>
      <c r="L51" s="25" t="s">
        <v>156</v>
      </c>
      <c r="M51" s="25">
        <f>4*86</f>
        <v>344</v>
      </c>
    </row>
    <row r="52" spans="1:13" ht="12.75">
      <c r="A52" s="4" t="s">
        <v>33</v>
      </c>
      <c r="F52" s="32">
        <f>F49+F50+F51</f>
        <v>7252.45532</v>
      </c>
      <c r="J52" s="20">
        <v>13</v>
      </c>
      <c r="K52" s="20" t="s">
        <v>157</v>
      </c>
      <c r="L52" s="25" t="s">
        <v>141</v>
      </c>
      <c r="M52" s="25">
        <f>2*41.54</f>
        <v>83.08</v>
      </c>
    </row>
    <row r="53" spans="1:13" ht="12.75">
      <c r="A53" s="4" t="s">
        <v>16</v>
      </c>
      <c r="J53" s="20">
        <v>14</v>
      </c>
      <c r="K53" s="20" t="s">
        <v>158</v>
      </c>
      <c r="L53" s="25" t="s">
        <v>159</v>
      </c>
      <c r="M53" s="25">
        <v>101</v>
      </c>
    </row>
    <row r="54" spans="1:13" ht="12.75">
      <c r="A54" t="s">
        <v>74</v>
      </c>
      <c r="D54" s="5">
        <v>1.77</v>
      </c>
      <c r="E54" t="s">
        <v>14</v>
      </c>
      <c r="F54" s="11">
        <f>E33*D54</f>
        <v>4949.628000000001</v>
      </c>
      <c r="J54" s="20">
        <v>15</v>
      </c>
      <c r="K54" s="20" t="s">
        <v>160</v>
      </c>
      <c r="L54" s="25" t="s">
        <v>141</v>
      </c>
      <c r="M54" s="25">
        <f>2*25.59</f>
        <v>51.18</v>
      </c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 t="s">
        <v>162</v>
      </c>
      <c r="L55" s="25" t="s">
        <v>143</v>
      </c>
      <c r="M55" s="25">
        <v>5542</v>
      </c>
    </row>
    <row r="56" spans="1:13" ht="12.75">
      <c r="A56" s="4" t="s">
        <v>17</v>
      </c>
      <c r="B56" s="10"/>
      <c r="C56" s="10"/>
      <c r="F56" s="32">
        <f>SUM(F54:F55)</f>
        <v>4949.628000000001</v>
      </c>
      <c r="J56" s="20">
        <v>17</v>
      </c>
      <c r="K56" s="20" t="s">
        <v>163</v>
      </c>
      <c r="L56" s="25" t="s">
        <v>164</v>
      </c>
      <c r="M56" s="25">
        <f>16*9.27</f>
        <v>148.32</v>
      </c>
    </row>
    <row r="57" spans="1:13" ht="12.75">
      <c r="A57" s="4" t="s">
        <v>18</v>
      </c>
      <c r="B57" s="4"/>
      <c r="J57" s="20">
        <v>18</v>
      </c>
      <c r="K57" s="20" t="s">
        <v>160</v>
      </c>
      <c r="L57" s="25" t="s">
        <v>143</v>
      </c>
      <c r="M57" s="25">
        <v>25.59</v>
      </c>
    </row>
    <row r="58" spans="1:13" ht="12.75">
      <c r="A58" t="s">
        <v>19</v>
      </c>
      <c r="C58" s="53">
        <v>167335</v>
      </c>
      <c r="D58">
        <v>228935.4</v>
      </c>
      <c r="E58">
        <v>2796.4</v>
      </c>
      <c r="F58" s="35">
        <f>C58/D58*E58</f>
        <v>2043.9634674235615</v>
      </c>
      <c r="J58" s="20">
        <v>19</v>
      </c>
      <c r="K58" s="20" t="s">
        <v>165</v>
      </c>
      <c r="L58" s="25" t="s">
        <v>141</v>
      </c>
      <c r="M58" s="25">
        <f>2*34.21</f>
        <v>68.42</v>
      </c>
    </row>
    <row r="59" spans="1:13" ht="12.75">
      <c r="A59" t="s">
        <v>20</v>
      </c>
      <c r="F59" s="35">
        <f>M20</f>
        <v>409.41802799999994</v>
      </c>
      <c r="J59" s="20">
        <v>20</v>
      </c>
      <c r="K59" s="20" t="s">
        <v>166</v>
      </c>
      <c r="L59" s="25" t="s">
        <v>141</v>
      </c>
      <c r="M59" s="25">
        <f>2*213.16</f>
        <v>426.32</v>
      </c>
    </row>
    <row r="60" spans="1:13" ht="12.75">
      <c r="A60" t="s">
        <v>21</v>
      </c>
      <c r="F60" s="11">
        <f>M36</f>
        <v>6747.509982474</v>
      </c>
      <c r="J60" s="20">
        <v>21</v>
      </c>
      <c r="K60" s="20" t="s">
        <v>170</v>
      </c>
      <c r="L60" s="25" t="s">
        <v>143</v>
      </c>
      <c r="M60" s="25">
        <v>12.2</v>
      </c>
    </row>
    <row r="61" spans="1:13" ht="12.75">
      <c r="A61" t="s">
        <v>71</v>
      </c>
      <c r="F61" s="5">
        <v>0</v>
      </c>
      <c r="J61" s="20"/>
      <c r="K61" s="20"/>
      <c r="L61" s="31" t="s">
        <v>64</v>
      </c>
      <c r="M61" s="28">
        <f>SUM(M40:M60)</f>
        <v>9758.769999999999</v>
      </c>
    </row>
    <row r="62" spans="1:6" ht="12.75">
      <c r="A62" t="s">
        <v>22</v>
      </c>
      <c r="F62" s="5">
        <f>M61</f>
        <v>9758.769999999999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0.31</v>
      </c>
      <c r="E65" t="s">
        <v>14</v>
      </c>
      <c r="F65" s="11">
        <f>B65*D65</f>
        <v>866.884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25</v>
      </c>
      <c r="B68" s="4"/>
      <c r="C68" s="10"/>
      <c r="F68" s="32">
        <f>SUM(F58:F67)</f>
        <v>19826.54547789756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0.18</v>
      </c>
      <c r="E70" s="7"/>
      <c r="F70" s="46">
        <f>B70*D70</f>
        <v>503.352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</v>
      </c>
      <c r="E73" t="s">
        <v>14</v>
      </c>
      <c r="F73" s="11">
        <f>B73*D73</f>
        <v>2796.4</v>
      </c>
    </row>
    <row r="74" spans="1:6" ht="12.75">
      <c r="A74" s="4" t="s">
        <v>29</v>
      </c>
      <c r="F74" s="32">
        <f>F70+F73</f>
        <v>3299.752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1.76</v>
      </c>
      <c r="E77" t="s">
        <v>14</v>
      </c>
      <c r="F77" s="11">
        <f>B77*D77</f>
        <v>4921.664</v>
      </c>
    </row>
    <row r="78" spans="1:6" ht="12.75">
      <c r="A78" s="4" t="s">
        <v>31</v>
      </c>
      <c r="F78" s="32">
        <f>SUM(F77)</f>
        <v>4921.664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40250.04479789756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2334.502598278058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42584.547396175614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129</v>
      </c>
    </row>
    <row r="84" spans="1:6" ht="12.75">
      <c r="A84" s="13"/>
      <c r="B84" s="39">
        <v>42583</v>
      </c>
      <c r="C84" s="40">
        <v>-302441</v>
      </c>
      <c r="D84" s="43">
        <f>F44</f>
        <v>36460.57</v>
      </c>
      <c r="E84" s="43">
        <f>F82</f>
        <v>42584.547396175614</v>
      </c>
      <c r="F84" s="44">
        <f>C84+D84-E84</f>
        <v>-308564.9773961756</v>
      </c>
    </row>
    <row r="86" spans="1:6" ht="13.5" thickBot="1">
      <c r="A86" t="s">
        <v>112</v>
      </c>
      <c r="C86" s="55">
        <v>42583</v>
      </c>
      <c r="D86" s="8" t="s">
        <v>113</v>
      </c>
      <c r="E86" s="55" t="s">
        <v>132</v>
      </c>
      <c r="F86" t="s">
        <v>114</v>
      </c>
    </row>
    <row r="87" spans="1:7" ht="13.5" thickBot="1">
      <c r="A87" t="s">
        <v>115</v>
      </c>
      <c r="F87" s="56">
        <f>E84</f>
        <v>42584.547396175614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2016-04-15T06:00:47Z</cp:lastPrinted>
  <dcterms:created xsi:type="dcterms:W3CDTF">2008-08-18T07:30:19Z</dcterms:created>
  <dcterms:modified xsi:type="dcterms:W3CDTF">2016-10-21T11:39:45Z</dcterms:modified>
  <cp:category/>
  <cp:version/>
  <cp:contentType/>
  <cp:contentStatus/>
</cp:coreProperties>
</file>