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<sst xmlns="http://schemas.openxmlformats.org/spreadsheetml/2006/main" count="171" uniqueCount="148">
  <si>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</si>
  <si>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</si>
  <si>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</si>
  <si>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</si>
  <si>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</si>
  <si>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</si>
  <si>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</si>
  <si>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</si>
  <si>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</si>
  <si>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</si>
  <si>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</si>
  <si>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</si>
  <si>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</si>
  <si>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</si>
  <si>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</si>
  <si>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</si>
  <si>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</si>
  <si>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</si>
  <si>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</si>
  <si>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</si>
  <si>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</si>
  <si>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</si>
  <si>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</si>
  <si>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</si>
  <si>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</si>
  <si>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</si>
  <si>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</si>
  <si>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</si>
  <si>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</si>
  <si>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</si>
  <si>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</si>
  <si>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</si>
  <si>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</si>
  <si>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</si>
  <si>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</si>
  <si>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</si>
  <si>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</si>
  <si>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</si>
  <si>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</si>
  <si>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</si>
  <si>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</si>
  <si>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</si>
  <si>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</si>
  <si>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</si>
  <si>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</si>
  <si>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</si>
  <si>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</si>
  <si>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</si>
  <si>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</si>
  <si>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</si>
  <si>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</si>
  <si>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</si>
  <si>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</si>
  <si>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</si>
  <si>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</si>
  <si>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</si>
  <si>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</si>
  <si>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</si>
  <si>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</si>
  <si>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</si>
  <si>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</si>
  <si>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</si>
  <si>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</si>
  <si>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</si>
  <si>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</si>
  <si>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</si>
  <si>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</si>
  <si>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</si>
  <si>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</si>
  <si>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</si>
  <si>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</si>
  <si>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</si>
  <si>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</si>
  <si>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</si>
  <si>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</si>
  <si>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</si>
  <si>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</si>
  <si>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</si>
  <si>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</si>
  <si>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</si>
  <si>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</si>
  <si>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</si>
  <si>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</si>
  <si>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</si>
  <si>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</si>
  <si>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</si>
  <si>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</si>
  <si>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</si>
  <si>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</si>
  <si>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</si>
  <si>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</si>
  <si>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</si>
  <si>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</si>
  <si>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</si>
  <si>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</si>
  <si>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</si>
  <si>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</si>
  <si>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</si>
  <si>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</si>
  <si>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</si>
  <si>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</si>
  <si>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</si>
  <si>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</si>
  <si>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</si>
  <si>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</si>
  <si>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</si>
  <si>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</si>
  <si>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</si>
  <si>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</si>
  <si>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</si>
  <si>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</si>
  <si>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</si>
  <si>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</si>
  <si>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</si>
  <si>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</si>
  <si>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</si>
  <si>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</si>
  <si>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</si>
  <si>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</si>
  <si>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</si>
  <si>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</si>
  <si>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</si>
  <si>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</si>
  <si>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</si>
  <si>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</si>
  <si>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</si>
  <si>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</si>
  <si>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</si>
  <si>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</si>
  <si>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</si>
  <si>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</si>
  <si>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</si>
  <si>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</si>
  <si>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</si>
  <si>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услуги спецтехники по вывозу мусора</t>
  </si>
  <si>
    <t>смена сгона д 20 (2шт) кв.9</t>
  </si>
  <si>
    <t>сгон д 20</t>
  </si>
  <si>
    <t>2шт</t>
  </si>
  <si>
    <t>муфта 20</t>
  </si>
  <si>
    <t>к/гайка 20</t>
  </si>
  <si>
    <t>ремонт шиферной кровли</t>
  </si>
  <si>
    <t>саудофлекс</t>
  </si>
  <si>
    <t>смена эл. Провода (40мп) п-д 3 чердак</t>
  </si>
  <si>
    <t>эл.провод</t>
  </si>
  <si>
    <t>40мп</t>
  </si>
  <si>
    <t>смена ламп (9шт) п-д2,3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</si>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</sst>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9</v>
      </c>
      <c r="K2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3.36</v>
      </c>
      <c r="M16" s="50">
        <f t="shared" si="0"/>
        <v>461.625696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7.92</v>
      </c>
      <c r="M20" s="34">
        <f>SUM(M6:M19)</f>
        <v>1088.1177119999998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135</v>
      </c>
      <c r="L24" s="25">
        <f>0.02*28.7</f>
        <v>0.574</v>
      </c>
      <c r="M24" s="33">
        <f aca="true" t="shared" si="1" ref="M24:M34">L24*114.3*1.202*1.15</f>
        <v>90.69021485999998</v>
      </c>
    </row>
    <row r="25" spans="1:13" ht="12.75">
      <c r="A25" t="s">
        <v>115</v>
      </c>
      <c r="J25" s="20">
        <v>2</v>
      </c>
      <c r="K25" s="20" t="s">
        <v>140</v>
      </c>
      <c r="L25" s="25">
        <f>0.04*81.2</f>
        <v>3.248</v>
      </c>
      <c r="M25" s="33">
        <f t="shared" si="1"/>
        <v>513.1738987199999</v>
      </c>
    </row>
    <row r="26" spans="1:13" ht="12.75">
      <c r="A26" t="s">
        <v>116</v>
      </c>
      <c r="J26" s="20">
        <v>3</v>
      </c>
      <c r="K26" s="20" t="s">
        <v>142</v>
      </c>
      <c r="L26" s="25">
        <f>0.4*19</f>
        <v>7.6000000000000005</v>
      </c>
      <c r="M26" s="33">
        <f t="shared" si="1"/>
        <v>1200.7763639999998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 t="s">
        <v>145</v>
      </c>
      <c r="L27" s="25">
        <f>0.09*7.1</f>
        <v>0.6389999999999999</v>
      </c>
      <c r="M27" s="33">
        <f t="shared" si="1"/>
        <v>100.96001270999997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12.061</v>
      </c>
      <c r="M35" s="34">
        <f>SUM(M24:M34)</f>
        <v>1905.6004902899997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134</v>
      </c>
      <c r="L39" s="25"/>
      <c r="M39" s="25">
        <f>E33*0.5</f>
        <v>1183.9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136</v>
      </c>
      <c r="L40" s="25" t="s">
        <v>137</v>
      </c>
      <c r="M40" s="25">
        <f>2*51</f>
        <v>102</v>
      </c>
    </row>
    <row r="41" spans="1:13" ht="12.75">
      <c r="A41" t="s">
        <v>7</v>
      </c>
      <c r="F41" s="5">
        <v>29886.24</v>
      </c>
      <c r="J41" s="20">
        <v>3</v>
      </c>
      <c r="K41" s="20" t="s">
        <v>138</v>
      </c>
      <c r="L41" s="25" t="s">
        <v>137</v>
      </c>
      <c r="M41" s="25">
        <f>2*38.5</f>
        <v>77</v>
      </c>
    </row>
    <row r="42" spans="2:13" ht="12.75">
      <c r="B42" t="s">
        <v>8</v>
      </c>
      <c r="F42" s="9">
        <f>F41/F40</f>
        <v>0.9885725948019481</v>
      </c>
      <c r="J42" s="20">
        <v>4</v>
      </c>
      <c r="K42" s="20" t="s">
        <v>139</v>
      </c>
      <c r="L42" s="25" t="s">
        <v>137</v>
      </c>
      <c r="M42" s="25">
        <f>2*6</f>
        <v>12</v>
      </c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 t="s">
        <v>141</v>
      </c>
      <c r="L43" s="25" t="s">
        <v>137</v>
      </c>
      <c r="M43" s="25">
        <f>2*353.38</f>
        <v>706.76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32095.440000000002</v>
      </c>
      <c r="J44" s="20">
        <v>6</v>
      </c>
      <c r="K44" s="20" t="s">
        <v>143</v>
      </c>
      <c r="L44" s="25" t="s">
        <v>144</v>
      </c>
      <c r="M44" s="25">
        <f>40*8</f>
        <v>320</v>
      </c>
    </row>
    <row r="45" spans="10:13" ht="12.75">
      <c r="J45" s="20">
        <v>7</v>
      </c>
      <c r="K45" s="20" t="s">
        <v>146</v>
      </c>
      <c r="L45" s="25" t="s">
        <v>147</v>
      </c>
      <c r="M45" s="25">
        <f>9*13.89</f>
        <v>125.01</v>
      </c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0.4</v>
      </c>
      <c r="E55" t="s">
        <v>14</v>
      </c>
      <c r="F55" s="11">
        <f>B55*D55</f>
        <v>297.84000000000003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4488.8460000000005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2526.67</v>
      </c>
    </row>
    <row r="58" spans="1:6" ht="12.75">
      <c r="A58" t="s">
        <v>19</v>
      </c>
      <c r="C58">
        <v>161849</v>
      </c>
      <c r="D58">
        <v>228935.4</v>
      </c>
      <c r="E58">
        <v>2367.8</v>
      </c>
      <c r="F58" s="36">
        <f>C58/D58*E58</f>
        <v>1673.9484684325798</v>
      </c>
    </row>
    <row r="59" spans="1:6" ht="12.75">
      <c r="A59" t="s">
        <v>20</v>
      </c>
      <c r="F59" s="36">
        <f>M20</f>
        <v>1088.1177119999998</v>
      </c>
    </row>
    <row r="60" spans="1:6" ht="12.75">
      <c r="A60" t="s">
        <v>21</v>
      </c>
      <c r="F60" s="11">
        <f>M35</f>
        <v>1905.6004902899997</v>
      </c>
    </row>
    <row r="61" spans="1:6" ht="12.75">
      <c r="A61" t="s">
        <v>73</v>
      </c>
      <c r="F61" s="5">
        <v>721.2</v>
      </c>
    </row>
    <row r="62" spans="1:6" ht="12.75">
      <c r="A62" t="s">
        <v>22</v>
      </c>
      <c r="F62" s="5">
        <f>M57</f>
        <v>2526.67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0.5</v>
      </c>
      <c r="E65" t="s">
        <v>14</v>
      </c>
      <c r="F65" s="11">
        <f>B65*D65</f>
        <v>1183.9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9099.43667072258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0.19</v>
      </c>
      <c r="E70" s="7"/>
      <c r="F70" s="11">
        <f>B70*D70</f>
        <v>449.88200000000006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0.84</v>
      </c>
      <c r="F73" s="11">
        <f>B73*D73</f>
        <v>1988.952</v>
      </c>
    </row>
    <row r="74" spans="1:6" ht="12.75">
      <c r="A74" s="4" t="s">
        <v>29</v>
      </c>
      <c r="B74" s="1"/>
      <c r="F74" s="32">
        <f>F70+F73</f>
        <v>2438.834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1.7</v>
      </c>
      <c r="E77" t="s">
        <v>14</v>
      </c>
      <c r="F77" s="11">
        <f>B77*D77</f>
        <v>4025.26</v>
      </c>
    </row>
    <row r="78" spans="1:6" ht="12.75">
      <c r="A78" s="4" t="s">
        <v>31</v>
      </c>
      <c r="B78" s="1"/>
      <c r="F78" s="32">
        <f>SUM(F77)</f>
        <v>4025.26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26824.03199072258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1555.7938554619095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28379.82584618449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133</v>
      </c>
    </row>
    <row r="84" spans="1:6" ht="12.75">
      <c r="A84" s="13"/>
      <c r="B84" s="40">
        <v>42614</v>
      </c>
      <c r="C84" s="41">
        <v>-14401</v>
      </c>
      <c r="D84" s="42">
        <f>F44</f>
        <v>32095.440000000002</v>
      </c>
      <c r="E84" s="42">
        <f>F82</f>
        <v>28379.82584618449</v>
      </c>
      <c r="F84" s="44">
        <f>C84+D84-E84</f>
        <v>-10685.385846184487</v>
      </c>
    </row>
    <row r="86" spans="1:6" ht="13.5" thickBot="1">
      <c r="A86" t="s">
        <v>87</v>
      </c>
      <c r="C86" s="54">
        <v>42614</v>
      </c>
      <c r="D86" s="8" t="s">
        <v>88</v>
      </c>
      <c r="E86" s="54">
        <v>42643</v>
      </c>
      <c r="F86" t="s">
        <v>89</v>
      </c>
    </row>
    <row r="87" spans="1:7" ht="13.5" thickBot="1">
      <c r="A87" t="s">
        <v>90</v>
      </c>
      <c r="F87" s="56">
        <f>E84</f>
        <v>28379.82584618449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2016-12-01T09:26:45Z</dcterms:modified>
  <cp:category/>
  <cp:version/>
  <cp:contentType/>
  <cp:contentStatus/>
</cp:coreProperties>
</file>