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<sst xmlns="http://schemas.openxmlformats.org/spreadsheetml/2006/main" count="222" uniqueCount="179">
  <si>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</si>
  <si>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</si>
  <si>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</si>
  <si>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</si>
  <si>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</si>
  <si>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</si>
  <si>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</si>
  <si>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</si>
  <si>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</si>
  <si>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</si>
  <si>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</si>
  <si>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</si>
  <si>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</si>
  <si>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</si>
  <si>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</si>
  <si>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</si>
  <si>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</si>
  <si>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</si>
  <si>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</si>
  <si>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</si>
  <si>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</si>
  <si>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</si>
  <si>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</si>
  <si>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</si>
  <si>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</si>
  <si>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</si>
  <si>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</si>
  <si>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</si>
  <si>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</si>
  <si>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</si>
  <si>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</si>
  <si>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</si>
  <si>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</si>
  <si>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</si>
  <si>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</si>
  <si>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</si>
  <si>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</si>
  <si>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</si>
  <si>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</si>
  <si>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</si>
  <si>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</si>
  <si>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</si>
  <si>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</si>
  <si>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</si>
  <si>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</si>
  <si>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</si>
  <si>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</si>
  <si>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</si>
  <si>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</si>
  <si>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</si>
  <si>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</si>
  <si>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</si>
  <si>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</si>
  <si>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</si>
  <si>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</si>
  <si>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</si>
  <si>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</si>
  <si>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</si>
  <si>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</si>
  <si>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</si>
  <si>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</si>
  <si>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</si>
  <si>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</si>
  <si>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</si>
  <si>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</si>
  <si>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</si>
  <si>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</si>
  <si>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</si>
  <si>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</si>
  <si>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</si>
  <si>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</si>
  <si>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</si>
  <si>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</si>
  <si>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</si>
  <si>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</si>
  <si>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</si>
  <si>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</si>
  <si>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</si>
  <si>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</si>
  <si>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</si>
  <si>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</si>
  <si>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</si>
  <si>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</si>
  <si>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</si>
  <si>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</si>
  <si>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</si>
  <si>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</si>
  <si>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</si>
  <si>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</si>
  <si>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</si>
  <si>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</si>
  <si>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</si>
  <si>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</si>
  <si>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</si>
  <si>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</si>
  <si>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</si>
  <si>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</si>
  <si>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</si>
  <si>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</si>
  <si>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</si>
  <si>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</si>
  <si>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</si>
  <si>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</si>
  <si>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</si>
  <si>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</si>
  <si>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</si>
  <si>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</si>
  <si>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</si>
  <si>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</si>
  <si>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</si>
  <si>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</si>
  <si>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</si>
  <si>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</si>
  <si>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</si>
  <si>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</si>
  <si>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</si>
  <si>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</si>
  <si>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</si>
  <si>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</si>
  <si>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</si>
  <si>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</si>
  <si>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</si>
  <si>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</si>
  <si>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</si>
  <si>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</si>
  <si>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</si>
  <si>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</si>
  <si>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</si>
  <si>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</si>
  <si>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</si>
  <si>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</si>
  <si>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</si>
  <si>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услуги спецтехники по вывозу мусора</t>
  </si>
  <si>
    <t xml:space="preserve">труба д 32 п.пр. (2мп) </t>
  </si>
  <si>
    <t>смена труб д 25 на п.пр. (2мп) кв.1</t>
  </si>
  <si>
    <t>смена вентиля гебо (1шт) кв.1</t>
  </si>
  <si>
    <t>2мп</t>
  </si>
  <si>
    <t>гебо</t>
  </si>
  <si>
    <t>1шт</t>
  </si>
  <si>
    <t>муфта 32</t>
  </si>
  <si>
    <t>смена труб д 25 на п.пр. (8мп) кв.16</t>
  </si>
  <si>
    <t>труба д 25</t>
  </si>
  <si>
    <t>8мп</t>
  </si>
  <si>
    <t>муфта нер.25</t>
  </si>
  <si>
    <t>4шт</t>
  </si>
  <si>
    <t>муфта нер. 25</t>
  </si>
  <si>
    <t>2шт</t>
  </si>
  <si>
    <t>диск</t>
  </si>
  <si>
    <t xml:space="preserve">смена труб д 89 (2мп) </t>
  </si>
  <si>
    <t xml:space="preserve">смена труб д 20 м/пл (5мп) </t>
  </si>
  <si>
    <t>смена вентиля д 15 (2шт)</t>
  </si>
  <si>
    <t>труба д 89</t>
  </si>
  <si>
    <t>устр-во врезки д 15 (1шт)</t>
  </si>
  <si>
    <t>врезка д 15</t>
  </si>
  <si>
    <t>электроды</t>
  </si>
  <si>
    <t>4кг</t>
  </si>
  <si>
    <t>вентиль д 15</t>
  </si>
  <si>
    <t>труба д 20 м/пл</t>
  </si>
  <si>
    <t>5мп</t>
  </si>
  <si>
    <t>вентиль д 20</t>
  </si>
  <si>
    <t>сгон д 20</t>
  </si>
  <si>
    <t>смена сгона д 20 (4шт) кв.16</t>
  </si>
  <si>
    <t>смена вентиля д 20 (4шт) кв.16</t>
  </si>
  <si>
    <t>муфта 20</t>
  </si>
  <si>
    <t>к/гайка 20</t>
  </si>
  <si>
    <t>переход</t>
  </si>
  <si>
    <t>смена труб д 25 на п.пр. (4мп) кв.14</t>
  </si>
  <si>
    <t>труба д 25 п.пр.</t>
  </si>
  <si>
    <t>4мп</t>
  </si>
  <si>
    <t>муфта раз.25</t>
  </si>
  <si>
    <t>переход 20х20</t>
  </si>
  <si>
    <t>уголок 25</t>
  </si>
  <si>
    <t>саудофлекс</t>
  </si>
  <si>
    <t>ремонт шиферной кровли (2м2)</t>
  </si>
  <si>
    <t>ремонт эл. Щита со сменой автомата (1шт) кв.1,2</t>
  </si>
  <si>
    <t>автомат 25 а</t>
  </si>
  <si>
    <t>лампа</t>
  </si>
  <si>
    <t>7шт</t>
  </si>
  <si>
    <t>смена ламп (7шт) п-д2,3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</si>
</sst>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167" fontId="0" fillId="0" borderId="16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8">
      <selection activeCell="M38" sqref="M3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t="s">
        <v>130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129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90</v>
      </c>
      <c r="C7" s="1" t="s">
        <v>91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101</v>
      </c>
      <c r="J18" s="15" t="s">
        <v>55</v>
      </c>
      <c r="K18" s="26" t="s">
        <v>82</v>
      </c>
      <c r="L18" s="21">
        <v>0</v>
      </c>
      <c r="M18" s="50">
        <f t="shared" si="0"/>
        <v>0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2.98</v>
      </c>
      <c r="M20" s="34">
        <f>SUM(M6:M19)</f>
        <v>409.41802799999994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134</v>
      </c>
      <c r="L24" s="50">
        <f>0.02*184.3</f>
        <v>3.6860000000000004</v>
      </c>
      <c r="M24" s="33">
        <f>L24*114.3*1.202*1.15</f>
        <v>582.37653654</v>
      </c>
    </row>
    <row r="25" spans="1:13" ht="12.75">
      <c r="A25" t="s">
        <v>107</v>
      </c>
      <c r="J25" s="20">
        <v>2</v>
      </c>
      <c r="K25" s="20" t="s">
        <v>135</v>
      </c>
      <c r="L25" s="50">
        <v>1.03</v>
      </c>
      <c r="M25" s="33">
        <f>L25*114.3*1.202*1.15</f>
        <v>162.73679669999999</v>
      </c>
    </row>
    <row r="26" spans="1:13" ht="12.75">
      <c r="A26" t="s">
        <v>108</v>
      </c>
      <c r="J26" s="20">
        <v>3</v>
      </c>
      <c r="K26" s="20" t="s">
        <v>140</v>
      </c>
      <c r="L26" s="58">
        <f>0.08*184.3</f>
        <v>14.744000000000002</v>
      </c>
      <c r="M26" s="33">
        <f>L26*114.3*1.202*1.15</f>
        <v>2329.50614616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148</v>
      </c>
      <c r="L27" s="58">
        <f>0.02*174.8</f>
        <v>3.4960000000000004</v>
      </c>
      <c r="M27" s="33">
        <f aca="true" t="shared" si="1" ref="M27:M36">L27*114.3*1.202*1.15</f>
        <v>552.35712744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149</v>
      </c>
      <c r="L28" s="58">
        <f>0.05*155</f>
        <v>7.75</v>
      </c>
      <c r="M28" s="33">
        <f t="shared" si="1"/>
        <v>1224.4758974999997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150</v>
      </c>
      <c r="L29" s="58">
        <v>1.62</v>
      </c>
      <c r="M29" s="33">
        <f t="shared" si="1"/>
        <v>255.95496179999995</v>
      </c>
    </row>
    <row r="30" spans="10:13" ht="12.75">
      <c r="J30" s="20">
        <v>7</v>
      </c>
      <c r="K30" s="20" t="s">
        <v>152</v>
      </c>
      <c r="L30" s="58">
        <v>4.46</v>
      </c>
      <c r="M30" s="33">
        <f t="shared" si="1"/>
        <v>704.6661293999999</v>
      </c>
    </row>
    <row r="31" spans="2:13" ht="12.75">
      <c r="B31" t="s">
        <v>0</v>
      </c>
      <c r="J31" s="20">
        <v>8</v>
      </c>
      <c r="K31" s="20" t="s">
        <v>162</v>
      </c>
      <c r="L31" s="58">
        <f>0.04*81</f>
        <v>3.24</v>
      </c>
      <c r="M31" s="33">
        <f t="shared" si="1"/>
        <v>511.9099235999999</v>
      </c>
    </row>
    <row r="32" spans="10:13" ht="12.75">
      <c r="J32" s="20">
        <v>9</v>
      </c>
      <c r="K32" s="20" t="s">
        <v>161</v>
      </c>
      <c r="L32" s="58">
        <f>0.04*28.7</f>
        <v>1.148</v>
      </c>
      <c r="M32" s="33">
        <f t="shared" si="1"/>
        <v>181.38042971999997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 t="s">
        <v>166</v>
      </c>
      <c r="L33" s="58">
        <f>0.04*184.3</f>
        <v>7.372000000000001</v>
      </c>
      <c r="M33" s="33">
        <f t="shared" si="1"/>
        <v>1164.75307308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 t="s">
        <v>173</v>
      </c>
      <c r="L34" s="58">
        <f>0.02*81.2</f>
        <v>1.624</v>
      </c>
      <c r="M34" s="33">
        <f t="shared" si="1"/>
        <v>256.58694935999995</v>
      </c>
    </row>
    <row r="35" spans="1:13" ht="12.75">
      <c r="A35" t="s">
        <v>3</v>
      </c>
      <c r="J35" s="20">
        <v>12</v>
      </c>
      <c r="K35" s="20" t="s">
        <v>174</v>
      </c>
      <c r="L35" s="58">
        <v>4.83</v>
      </c>
      <c r="M35" s="33">
        <f t="shared" si="1"/>
        <v>763.1249786999998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 t="s">
        <v>178</v>
      </c>
      <c r="L36" s="58">
        <f>0.07*7.1</f>
        <v>0.497</v>
      </c>
      <c r="M36" s="33">
        <f t="shared" si="1"/>
        <v>78.52445433</v>
      </c>
    </row>
    <row r="37" spans="10:13" ht="12.75">
      <c r="J37" s="20"/>
      <c r="K37" s="30" t="s">
        <v>57</v>
      </c>
      <c r="L37" s="28">
        <f>SUM(L24:L35)</f>
        <v>55.00000000000001</v>
      </c>
      <c r="M37" s="34">
        <f>SUM(M24:M36)</f>
        <v>8768.35340433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31502.34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36126.37</v>
      </c>
      <c r="J41" s="20">
        <v>1</v>
      </c>
      <c r="K41" s="20" t="s">
        <v>132</v>
      </c>
      <c r="L41" s="25"/>
      <c r="M41" s="25">
        <f>E33*0.5</f>
        <v>1398.2</v>
      </c>
    </row>
    <row r="42" spans="2:13" ht="12.75">
      <c r="B42" t="s">
        <v>8</v>
      </c>
      <c r="F42" s="9">
        <f>F41/F40</f>
        <v>1.1467836992426594</v>
      </c>
      <c r="J42" s="20">
        <v>2</v>
      </c>
      <c r="K42" s="20" t="s">
        <v>133</v>
      </c>
      <c r="L42" s="25" t="s">
        <v>136</v>
      </c>
      <c r="M42" s="25">
        <f>2*124</f>
        <v>248</v>
      </c>
    </row>
    <row r="43" spans="1:13" ht="12.75">
      <c r="A43" t="s">
        <v>127</v>
      </c>
      <c r="F43" s="5">
        <f>100+250+400+400</f>
        <v>1150</v>
      </c>
      <c r="J43" s="20">
        <v>3</v>
      </c>
      <c r="K43" s="20" t="s">
        <v>137</v>
      </c>
      <c r="L43" s="25" t="s">
        <v>138</v>
      </c>
      <c r="M43" s="25">
        <v>470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37276.37</v>
      </c>
      <c r="J44" s="20">
        <v>4</v>
      </c>
      <c r="K44" s="20" t="s">
        <v>139</v>
      </c>
      <c r="L44" s="25" t="s">
        <v>138</v>
      </c>
      <c r="M44" s="25">
        <v>166</v>
      </c>
    </row>
    <row r="45" spans="10:13" ht="12.75">
      <c r="J45" s="20">
        <v>5</v>
      </c>
      <c r="K45" s="20" t="s">
        <v>139</v>
      </c>
      <c r="L45" s="25" t="s">
        <v>138</v>
      </c>
      <c r="M45" s="25">
        <v>138</v>
      </c>
    </row>
    <row r="46" spans="2:13" ht="12.75">
      <c r="B46" s="1" t="s">
        <v>10</v>
      </c>
      <c r="C46" s="1"/>
      <c r="J46" s="20">
        <v>6</v>
      </c>
      <c r="K46" s="20" t="s">
        <v>141</v>
      </c>
      <c r="L46" s="25" t="s">
        <v>142</v>
      </c>
      <c r="M46" s="25">
        <f>8*124</f>
        <v>992</v>
      </c>
    </row>
    <row r="47" spans="10:13" ht="12.75">
      <c r="J47" s="20">
        <v>7</v>
      </c>
      <c r="K47" s="20" t="s">
        <v>143</v>
      </c>
      <c r="L47" s="25" t="s">
        <v>144</v>
      </c>
      <c r="M47" s="25">
        <f>4*86</f>
        <v>344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145</v>
      </c>
      <c r="L48" s="25" t="s">
        <v>146</v>
      </c>
      <c r="M48" s="25">
        <f>2*180</f>
        <v>360</v>
      </c>
    </row>
    <row r="49" spans="1:13" ht="12.75">
      <c r="A49" t="s">
        <v>12</v>
      </c>
      <c r="F49" s="11">
        <v>4047.13</v>
      </c>
      <c r="J49" s="20">
        <v>9</v>
      </c>
      <c r="K49" s="20" t="s">
        <v>147</v>
      </c>
      <c r="L49" s="25" t="s">
        <v>138</v>
      </c>
      <c r="M49" s="25">
        <v>23.94</v>
      </c>
    </row>
    <row r="50" spans="1:13" ht="12.75">
      <c r="A50" s="6" t="s">
        <v>15</v>
      </c>
      <c r="F50" s="11">
        <f>(2400+266.66)*1.202</f>
        <v>3205.32532</v>
      </c>
      <c r="J50" s="20">
        <v>10</v>
      </c>
      <c r="K50" s="20" t="s">
        <v>151</v>
      </c>
      <c r="L50" s="25" t="s">
        <v>136</v>
      </c>
      <c r="M50" s="50">
        <f>18.78*56.48</f>
        <v>1060.6944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11</v>
      </c>
      <c r="K51" s="20" t="s">
        <v>153</v>
      </c>
      <c r="L51" s="25" t="s">
        <v>138</v>
      </c>
      <c r="M51" s="25">
        <v>31.54</v>
      </c>
    </row>
    <row r="52" spans="1:13" ht="12.75">
      <c r="A52" s="4" t="s">
        <v>33</v>
      </c>
      <c r="F52" s="32">
        <f>F49+F50+F51</f>
        <v>7252.45532</v>
      </c>
      <c r="J52" s="20">
        <v>12</v>
      </c>
      <c r="K52" s="20" t="s">
        <v>154</v>
      </c>
      <c r="L52" s="25" t="s">
        <v>155</v>
      </c>
      <c r="M52" s="25">
        <f>4*112.4</f>
        <v>449.6</v>
      </c>
    </row>
    <row r="53" spans="1:13" ht="12.75">
      <c r="A53" s="4" t="s">
        <v>16</v>
      </c>
      <c r="J53" s="20">
        <v>13</v>
      </c>
      <c r="K53" s="20" t="s">
        <v>156</v>
      </c>
      <c r="L53" s="25" t="s">
        <v>146</v>
      </c>
      <c r="M53" s="25">
        <f>2*213.16</f>
        <v>426.32</v>
      </c>
    </row>
    <row r="54" spans="1:13" ht="12.75">
      <c r="A54" t="s">
        <v>74</v>
      </c>
      <c r="D54" s="5">
        <v>1.77</v>
      </c>
      <c r="E54" t="s">
        <v>14</v>
      </c>
      <c r="F54" s="11">
        <f>E33*D54</f>
        <v>4949.628000000001</v>
      </c>
      <c r="J54" s="20">
        <v>14</v>
      </c>
      <c r="K54" s="20" t="s">
        <v>157</v>
      </c>
      <c r="L54" s="25" t="s">
        <v>158</v>
      </c>
      <c r="M54" s="25">
        <f>5*99</f>
        <v>495</v>
      </c>
    </row>
    <row r="55" spans="1:13" ht="12.75">
      <c r="A55" t="s">
        <v>79</v>
      </c>
      <c r="B55">
        <v>259</v>
      </c>
      <c r="C55" t="s">
        <v>13</v>
      </c>
      <c r="D55" s="5">
        <v>0.4</v>
      </c>
      <c r="E55" t="s">
        <v>14</v>
      </c>
      <c r="F55" s="5">
        <f>B55*D55</f>
        <v>103.60000000000001</v>
      </c>
      <c r="J55" s="20">
        <v>15</v>
      </c>
      <c r="K55" s="20" t="s">
        <v>159</v>
      </c>
      <c r="L55" s="25" t="s">
        <v>144</v>
      </c>
      <c r="M55" s="25">
        <f>4*398</f>
        <v>1592</v>
      </c>
    </row>
    <row r="56" spans="1:13" ht="12.75">
      <c r="A56" s="4" t="s">
        <v>17</v>
      </c>
      <c r="B56" s="10"/>
      <c r="C56" s="10"/>
      <c r="F56" s="32">
        <f>SUM(F54:F55)</f>
        <v>5053.228000000001</v>
      </c>
      <c r="J56" s="20">
        <v>16</v>
      </c>
      <c r="K56" s="20" t="s">
        <v>160</v>
      </c>
      <c r="L56" s="25" t="s">
        <v>144</v>
      </c>
      <c r="M56" s="25">
        <f>4*51</f>
        <v>204</v>
      </c>
    </row>
    <row r="57" spans="1:13" ht="12.75">
      <c r="A57" s="4" t="s">
        <v>18</v>
      </c>
      <c r="B57" s="4"/>
      <c r="J57" s="20">
        <v>17</v>
      </c>
      <c r="K57" s="20" t="s">
        <v>163</v>
      </c>
      <c r="L57" s="25" t="s">
        <v>144</v>
      </c>
      <c r="M57" s="25">
        <f>4*38.5</f>
        <v>154</v>
      </c>
    </row>
    <row r="58" spans="1:13" ht="12.75">
      <c r="A58" t="s">
        <v>19</v>
      </c>
      <c r="C58" s="53">
        <v>161849</v>
      </c>
      <c r="D58">
        <v>228935.4</v>
      </c>
      <c r="E58">
        <v>2796.4</v>
      </c>
      <c r="F58" s="35">
        <f>C58/D58*E58</f>
        <v>1976.953077593068</v>
      </c>
      <c r="J58" s="20">
        <v>18</v>
      </c>
      <c r="K58" s="20" t="s">
        <v>164</v>
      </c>
      <c r="L58" s="25" t="s">
        <v>144</v>
      </c>
      <c r="M58" s="25">
        <f>4*6</f>
        <v>24</v>
      </c>
    </row>
    <row r="59" spans="1:13" ht="12.75">
      <c r="A59" t="s">
        <v>20</v>
      </c>
      <c r="F59" s="35">
        <f>M20</f>
        <v>409.41802799999994</v>
      </c>
      <c r="J59" s="20">
        <v>19</v>
      </c>
      <c r="K59" s="20" t="s">
        <v>165</v>
      </c>
      <c r="L59" s="25" t="s">
        <v>146</v>
      </c>
      <c r="M59" s="25">
        <f>2*58</f>
        <v>116</v>
      </c>
    </row>
    <row r="60" spans="1:13" ht="12.75">
      <c r="A60" t="s">
        <v>21</v>
      </c>
      <c r="F60" s="11">
        <f>M37</f>
        <v>8768.35340433</v>
      </c>
      <c r="J60" s="20">
        <v>20</v>
      </c>
      <c r="K60" s="20" t="s">
        <v>167</v>
      </c>
      <c r="L60" s="25" t="s">
        <v>168</v>
      </c>
      <c r="M60" s="25">
        <f>4*124</f>
        <v>496</v>
      </c>
    </row>
    <row r="61" spans="1:13" ht="12.75">
      <c r="A61" t="s">
        <v>71</v>
      </c>
      <c r="F61" s="5">
        <v>0</v>
      </c>
      <c r="J61" s="20">
        <v>21</v>
      </c>
      <c r="K61" s="20" t="s">
        <v>145</v>
      </c>
      <c r="L61" s="25" t="s">
        <v>146</v>
      </c>
      <c r="M61" s="25">
        <f>2*86</f>
        <v>172</v>
      </c>
    </row>
    <row r="62" spans="1:13" ht="12.75">
      <c r="A62" t="s">
        <v>22</v>
      </c>
      <c r="F62" s="5">
        <f>M70</f>
        <v>10454.064399999997</v>
      </c>
      <c r="J62" s="20">
        <v>22</v>
      </c>
      <c r="K62" s="20" t="s">
        <v>169</v>
      </c>
      <c r="L62" s="25" t="s">
        <v>146</v>
      </c>
      <c r="M62" s="25">
        <f>2*180</f>
        <v>360</v>
      </c>
    </row>
    <row r="63" spans="1:13" ht="12.75">
      <c r="A63" t="s">
        <v>23</v>
      </c>
      <c r="F63" s="5"/>
      <c r="J63" s="20">
        <v>23</v>
      </c>
      <c r="K63" s="20" t="s">
        <v>147</v>
      </c>
      <c r="L63" s="25" t="s">
        <v>138</v>
      </c>
      <c r="M63" s="25">
        <v>23.94</v>
      </c>
    </row>
    <row r="64" spans="1:13" ht="12.75">
      <c r="A64" t="s">
        <v>24</v>
      </c>
      <c r="F64" s="5"/>
      <c r="J64" s="20">
        <v>24</v>
      </c>
      <c r="K64" s="20" t="s">
        <v>170</v>
      </c>
      <c r="L64" s="25" t="s">
        <v>146</v>
      </c>
      <c r="M64" s="25">
        <f>2*66.9</f>
        <v>133.8</v>
      </c>
    </row>
    <row r="65" spans="2:13" ht="12.75">
      <c r="B65">
        <v>2796.4</v>
      </c>
      <c r="C65" t="s">
        <v>13</v>
      </c>
      <c r="D65" s="11">
        <v>0.5</v>
      </c>
      <c r="E65" t="s">
        <v>14</v>
      </c>
      <c r="F65" s="11">
        <f>B65*D65</f>
        <v>1398.2</v>
      </c>
      <c r="J65" s="20">
        <v>25</v>
      </c>
      <c r="K65" s="20" t="s">
        <v>171</v>
      </c>
      <c r="L65" s="25" t="s">
        <v>144</v>
      </c>
      <c r="M65" s="25">
        <f>4*6</f>
        <v>24</v>
      </c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26</v>
      </c>
      <c r="K66" s="20" t="s">
        <v>172</v>
      </c>
      <c r="L66" s="25" t="s">
        <v>138</v>
      </c>
      <c r="M66" s="25">
        <v>353.38</v>
      </c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27</v>
      </c>
      <c r="K67" s="20" t="s">
        <v>175</v>
      </c>
      <c r="L67" s="25" t="s">
        <v>146</v>
      </c>
      <c r="M67" s="25">
        <f>2*50.21</f>
        <v>100.42</v>
      </c>
    </row>
    <row r="68" spans="1:13" ht="12.75">
      <c r="A68" s="4" t="s">
        <v>25</v>
      </c>
      <c r="B68" s="4"/>
      <c r="C68" s="10"/>
      <c r="F68" s="32">
        <f>SUM(F58:F67)</f>
        <v>23006.988909923068</v>
      </c>
      <c r="J68" s="20">
        <v>28</v>
      </c>
      <c r="K68" s="20" t="s">
        <v>176</v>
      </c>
      <c r="L68" s="25" t="s">
        <v>177</v>
      </c>
      <c r="M68" s="25">
        <f>7*13.89</f>
        <v>97.23</v>
      </c>
    </row>
    <row r="69" spans="1:13" ht="12.75">
      <c r="A69" s="4" t="s">
        <v>26</v>
      </c>
      <c r="J69" s="20"/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0.19</v>
      </c>
      <c r="E70" s="7"/>
      <c r="F70" s="46">
        <f>B70*D70</f>
        <v>531.316</v>
      </c>
      <c r="J70" s="20"/>
      <c r="K70" s="20"/>
      <c r="L70" s="31" t="s">
        <v>64</v>
      </c>
      <c r="M70" s="34">
        <f>SUM(M41:M69)</f>
        <v>10454.064399999997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0.84</v>
      </c>
      <c r="E73" t="s">
        <v>14</v>
      </c>
      <c r="F73" s="11">
        <f>B73*D73</f>
        <v>2348.976</v>
      </c>
    </row>
    <row r="74" spans="1:6" ht="12.75">
      <c r="A74" s="4" t="s">
        <v>29</v>
      </c>
      <c r="F74" s="32">
        <f>F70+F73</f>
        <v>2880.2920000000004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1.7</v>
      </c>
      <c r="E77" t="s">
        <v>14</v>
      </c>
      <c r="F77" s="11">
        <f>B77*D77</f>
        <v>4753.88</v>
      </c>
    </row>
    <row r="78" spans="1:6" ht="12.75">
      <c r="A78" s="4" t="s">
        <v>31</v>
      </c>
      <c r="F78" s="32">
        <f>SUM(F77)</f>
        <v>4753.88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42946.84422992307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2490.9169653355375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45437.7611952586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42614</v>
      </c>
      <c r="C84" s="40">
        <v>-308565</v>
      </c>
      <c r="D84" s="43">
        <f>F44</f>
        <v>37276.37</v>
      </c>
      <c r="E84" s="43">
        <f>F82</f>
        <v>45437.7611952586</v>
      </c>
      <c r="F84" s="44">
        <f>C84+D84-E84</f>
        <v>-316726.3911952586</v>
      </c>
    </row>
    <row r="86" spans="1:6" ht="13.5" thickBot="1">
      <c r="A86" t="s">
        <v>112</v>
      </c>
      <c r="C86" s="55">
        <v>42614</v>
      </c>
      <c r="D86" s="8" t="s">
        <v>113</v>
      </c>
      <c r="E86" s="55">
        <v>42643</v>
      </c>
      <c r="F86" t="s">
        <v>114</v>
      </c>
    </row>
    <row r="87" spans="1:7" ht="13.5" thickBot="1">
      <c r="A87" t="s">
        <v>115</v>
      </c>
      <c r="F87" s="56">
        <f>E84</f>
        <v>45437.7611952586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2016-04-15T06:00:47Z</cp:lastPrinted>
  <dcterms:created xsi:type="dcterms:W3CDTF">2008-08-18T07:30:19Z</dcterms:created>
  <dcterms:modified xsi:type="dcterms:W3CDTF">2016-12-01T09:18:52Z</dcterms:modified>
  <cp:category/>
  <cp:version/>
  <cp:contentType/>
  <cp:contentStatus/>
</cp:coreProperties>
</file>