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<sst xmlns="http://schemas.openxmlformats.org/spreadsheetml/2006/main" count="212" uniqueCount="172">
  <si>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</si>
  <si>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</si>
  <si>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</si>
  <si>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</si>
  <si>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</si>
  <si>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</si>
  <si>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</si>
  <si>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</si>
  <si>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</si>
  <si>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</si>
  <si>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</si>
  <si>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</si>
  <si>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</si>
  <si>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</si>
  <si>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</si>
  <si>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</si>
  <si>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</si>
  <si>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</si>
  <si>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</si>
  <si>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</si>
  <si>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</si>
  <si>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</si>
  <si>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</si>
  <si>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</si>
  <si>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</si>
  <si>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</si>
  <si>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</si>
  <si>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</si>
  <si>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</si>
  <si>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</si>
  <si>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</si>
  <si>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</si>
  <si>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</si>
  <si>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</si>
  <si>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</si>
  <si>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</si>
  <si>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</si>
  <si>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</si>
  <si>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</si>
  <si>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</si>
  <si>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</si>
  <si>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</si>
  <si>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</si>
  <si>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</si>
  <si>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</si>
  <si>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</si>
  <si>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</si>
  <si>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</si>
  <si>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</si>
  <si>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</si>
  <si>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</si>
  <si>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</si>
  <si>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</si>
  <si>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</si>
  <si>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</si>
  <si>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</si>
  <si>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</si>
  <si>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</si>
  <si>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</si>
  <si>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</si>
  <si>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</si>
  <si>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</si>
  <si>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</si>
  <si>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</si>
  <si>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</si>
  <si>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</si>
  <si>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</si>
  <si>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</si>
  <si>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</si>
  <si>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</si>
  <si>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</si>
  <si>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</si>
  <si>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</si>
  <si>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</si>
  <si>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</si>
  <si>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</si>
  <si>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</si>
  <si>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</si>
  <si>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</si>
  <si>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</si>
  <si>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</si>
  <si>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</si>
  <si>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</si>
  <si>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</si>
  <si>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</si>
  <si>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</si>
  <si>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</si>
  <si>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</si>
  <si>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</si>
  <si>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</si>
  <si>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</si>
  <si>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</si>
  <si>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</si>
  <si>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</si>
  <si>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</si>
  <si>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</si>
  <si>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</si>
  <si>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</si>
  <si>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</si>
  <si>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</si>
  <si>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</si>
  <si>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</si>
  <si>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</si>
  <si>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</si>
  <si>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</si>
  <si>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</si>
  <si>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</si>
  <si>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</si>
  <si>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</si>
  <si>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</si>
  <si>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</si>
  <si>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</si>
  <si>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</si>
  <si>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</si>
  <si>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</si>
  <si>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</si>
  <si>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</si>
  <si>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</si>
  <si>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</si>
  <si>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</si>
  <si>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</si>
  <si>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</si>
  <si>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</si>
  <si>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</si>
  <si>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</si>
  <si>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</si>
  <si>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</si>
  <si>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</si>
  <si>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</si>
  <si>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</si>
  <si>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</si>
  <si>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</si>
  <si>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услуги спецтехники по вывозу мусора</t>
  </si>
  <si>
    <t>откачивание воды из тех.подполий</t>
  </si>
  <si>
    <t>смена труб д 32 на п.пр. (4мп) кв.13-17</t>
  </si>
  <si>
    <t>смена вентиля д 15 (2мп) кв.13-17</t>
  </si>
  <si>
    <t>труба д 32</t>
  </si>
  <si>
    <t>4мп</t>
  </si>
  <si>
    <t>труба д 20</t>
  </si>
  <si>
    <t>тройник 32 п.пр.</t>
  </si>
  <si>
    <t>1шт</t>
  </si>
  <si>
    <t>тройник 20 п.пр.</t>
  </si>
  <si>
    <t>муфта 20 нер.</t>
  </si>
  <si>
    <t>2шт</t>
  </si>
  <si>
    <t>муфта 20 раз.</t>
  </si>
  <si>
    <t>муфта паечная 20</t>
  </si>
  <si>
    <t>переход 32х20</t>
  </si>
  <si>
    <t>вентиль д 15</t>
  </si>
  <si>
    <t>муфта 32</t>
  </si>
  <si>
    <t>уголок 20</t>
  </si>
  <si>
    <t>труба д 25 п.пр.</t>
  </si>
  <si>
    <t>пробка рад.</t>
  </si>
  <si>
    <t>муфта 25</t>
  </si>
  <si>
    <t>смена труб д 20 на п.пр. (6мп) кв.13-18-4мп; кв.51-2мп;</t>
  </si>
  <si>
    <t>6мп</t>
  </si>
  <si>
    <t>3шт</t>
  </si>
  <si>
    <t>смена труб д 25 на п.пр. (3,5мп) кв.12</t>
  </si>
  <si>
    <t>3,5мп</t>
  </si>
  <si>
    <t>установка гебо (1шт) п-д4</t>
  </si>
  <si>
    <t>смена вентиля д 20 (1шт) п-д4</t>
  </si>
  <si>
    <t>смена труб д 20 м/пл (8мп) п-д4</t>
  </si>
  <si>
    <t>гебо</t>
  </si>
  <si>
    <t>переход</t>
  </si>
  <si>
    <t>бочонок 20</t>
  </si>
  <si>
    <t>вентиль д 20</t>
  </si>
  <si>
    <t>цанга</t>
  </si>
  <si>
    <t>труба д 20 м/пл</t>
  </si>
  <si>
    <t>8мп</t>
  </si>
  <si>
    <t>прочистка вентканалов и дымоходов (60мп)</t>
  </si>
  <si>
    <t>смена ламп (5шт) п-д1,2</t>
  </si>
  <si>
    <t>лампа</t>
  </si>
  <si>
    <t>5шт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</si>
</sst>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0">
      <selection activeCell="M64" sqref="M6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3.22</v>
      </c>
      <c r="M6" s="47">
        <f>L6*114.3*1.202</f>
        <v>442.39129199999996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9.05</v>
      </c>
      <c r="M20" s="32">
        <f>SUM(M6:M19)</f>
        <v>1243.36683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25">
        <f>3*7</f>
        <v>21</v>
      </c>
      <c r="M24" s="31">
        <f>L24*114.3*1.202*1.15</f>
        <v>3317.9346899999996</v>
      </c>
    </row>
    <row r="25" spans="1:13" ht="12.75">
      <c r="A25" t="s">
        <v>107</v>
      </c>
      <c r="J25" s="20">
        <v>2</v>
      </c>
      <c r="K25" s="20" t="s">
        <v>134</v>
      </c>
      <c r="L25" s="47">
        <f>0.04*156.46</f>
        <v>6.258400000000001</v>
      </c>
      <c r="M25" s="31">
        <f aca="true" t="shared" si="1" ref="M25:M35">L25*114.3*1.202*1.15</f>
        <v>988.807736376</v>
      </c>
    </row>
    <row r="26" spans="1:13" ht="12.75">
      <c r="A26" t="s">
        <v>108</v>
      </c>
      <c r="J26" s="20">
        <v>3</v>
      </c>
      <c r="K26" s="20" t="s">
        <v>153</v>
      </c>
      <c r="L26" s="25">
        <f>0.06*224.9</f>
        <v>13.494</v>
      </c>
      <c r="M26" s="31">
        <f t="shared" si="1"/>
        <v>2132.01003366</v>
      </c>
    </row>
    <row r="27" spans="1:13" ht="12.75">
      <c r="A27" t="s">
        <v>109</v>
      </c>
      <c r="J27" s="20">
        <v>4</v>
      </c>
      <c r="K27" s="20" t="s">
        <v>135</v>
      </c>
      <c r="L27" s="25">
        <f>0.02*81</f>
        <v>1.62</v>
      </c>
      <c r="M27" s="31">
        <f t="shared" si="1"/>
        <v>255.95496179999995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 t="s">
        <v>156</v>
      </c>
      <c r="L28" s="47">
        <f>0.03*184.3</f>
        <v>5.529</v>
      </c>
      <c r="M28" s="31">
        <f t="shared" si="1"/>
        <v>873.5648048099999</v>
      </c>
    </row>
    <row r="29" spans="1:13" ht="12.75">
      <c r="A29" t="s">
        <v>111</v>
      </c>
      <c r="B29" s="1"/>
      <c r="C29" s="1"/>
      <c r="D29" s="1"/>
      <c r="J29" s="20">
        <v>6</v>
      </c>
      <c r="K29" s="20" t="s">
        <v>158</v>
      </c>
      <c r="L29" s="47">
        <v>1.03</v>
      </c>
      <c r="M29" s="31">
        <f t="shared" si="1"/>
        <v>162.73679669999999</v>
      </c>
    </row>
    <row r="30" spans="10:13" ht="12.75">
      <c r="J30" s="20">
        <v>7</v>
      </c>
      <c r="K30" s="20" t="s">
        <v>159</v>
      </c>
      <c r="L30" s="25">
        <v>0.81</v>
      </c>
      <c r="M30" s="31">
        <f t="shared" si="1"/>
        <v>127.97748089999997</v>
      </c>
    </row>
    <row r="31" spans="2:13" ht="12.75">
      <c r="B31" t="s">
        <v>0</v>
      </c>
      <c r="J31" s="20">
        <v>8</v>
      </c>
      <c r="K31" s="20" t="s">
        <v>160</v>
      </c>
      <c r="L31" s="25">
        <f>0.08*155</f>
        <v>12.4</v>
      </c>
      <c r="M31" s="31">
        <f t="shared" si="1"/>
        <v>1959.1614359999996</v>
      </c>
    </row>
    <row r="32" spans="10:13" ht="12.75">
      <c r="J32" s="20">
        <v>9</v>
      </c>
      <c r="K32" s="20" t="s">
        <v>168</v>
      </c>
      <c r="L32" s="25">
        <f>0.6*18.7</f>
        <v>11.219999999999999</v>
      </c>
      <c r="M32" s="31">
        <f t="shared" si="1"/>
        <v>1772.7251057999995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 t="s">
        <v>169</v>
      </c>
      <c r="L33" s="25">
        <v>0.35</v>
      </c>
      <c r="M33" s="31">
        <f t="shared" si="1"/>
        <v>55.29891149999999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73.7114</v>
      </c>
      <c r="M36" s="32">
        <f>SUM(M24:M35)</f>
        <v>11646.171957546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35901.59</v>
      </c>
      <c r="J40" s="20">
        <v>1</v>
      </c>
      <c r="K40" s="20" t="s">
        <v>132</v>
      </c>
      <c r="L40" s="25"/>
      <c r="M40" s="25">
        <f>E33*0.5</f>
        <v>1584.7</v>
      </c>
    </row>
    <row r="41" spans="1:13" ht="12.75">
      <c r="A41" t="s">
        <v>7</v>
      </c>
      <c r="F41" s="5">
        <v>44404.21</v>
      </c>
      <c r="J41" s="20">
        <v>2</v>
      </c>
      <c r="K41" s="20" t="s">
        <v>136</v>
      </c>
      <c r="L41" s="23" t="s">
        <v>137</v>
      </c>
      <c r="M41" s="23">
        <f>4*124</f>
        <v>496</v>
      </c>
    </row>
    <row r="42" spans="2:13" ht="12.75">
      <c r="B42" t="s">
        <v>8</v>
      </c>
      <c r="F42" s="9">
        <f>F41/F40</f>
        <v>1.2368312935443808</v>
      </c>
      <c r="J42" s="20">
        <v>3</v>
      </c>
      <c r="K42" s="20" t="s">
        <v>138</v>
      </c>
      <c r="L42" s="23" t="s">
        <v>154</v>
      </c>
      <c r="M42" s="23">
        <f>6*92</f>
        <v>552</v>
      </c>
    </row>
    <row r="43" spans="1:13" ht="12.75">
      <c r="A43" t="s">
        <v>127</v>
      </c>
      <c r="F43" s="11">
        <f>250+400+250</f>
        <v>900</v>
      </c>
      <c r="J43" s="20">
        <v>4</v>
      </c>
      <c r="K43" s="20" t="s">
        <v>139</v>
      </c>
      <c r="L43" s="23" t="s">
        <v>140</v>
      </c>
      <c r="M43" s="23">
        <v>33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45304.21</v>
      </c>
      <c r="J44" s="20">
        <v>5</v>
      </c>
      <c r="K44" s="20" t="s">
        <v>141</v>
      </c>
      <c r="L44" s="23" t="s">
        <v>140</v>
      </c>
      <c r="M44" s="23">
        <v>33</v>
      </c>
    </row>
    <row r="45" spans="10:13" ht="12.75">
      <c r="J45" s="20">
        <v>6</v>
      </c>
      <c r="K45" s="20" t="s">
        <v>142</v>
      </c>
      <c r="L45" s="23" t="s">
        <v>155</v>
      </c>
      <c r="M45" s="23">
        <f>3*96</f>
        <v>288</v>
      </c>
    </row>
    <row r="46" spans="2:13" ht="12.75">
      <c r="B46" s="1" t="s">
        <v>10</v>
      </c>
      <c r="C46" s="1"/>
      <c r="J46" s="20">
        <v>7</v>
      </c>
      <c r="K46" s="20" t="s">
        <v>144</v>
      </c>
      <c r="L46" s="23" t="s">
        <v>143</v>
      </c>
      <c r="M46" s="23">
        <f>2*150</f>
        <v>300</v>
      </c>
    </row>
    <row r="47" spans="10:13" ht="12.75">
      <c r="J47" s="20">
        <v>8</v>
      </c>
      <c r="K47" s="20" t="s">
        <v>145</v>
      </c>
      <c r="L47" s="23" t="s">
        <v>140</v>
      </c>
      <c r="M47" s="23">
        <v>16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146</v>
      </c>
      <c r="L48" s="23" t="s">
        <v>140</v>
      </c>
      <c r="M48" s="23">
        <v>58</v>
      </c>
    </row>
    <row r="49" spans="1:13" ht="12.75">
      <c r="A49" t="s">
        <v>12</v>
      </c>
      <c r="F49" s="5">
        <v>5781.62</v>
      </c>
      <c r="J49" s="20">
        <v>10</v>
      </c>
      <c r="K49" s="20" t="s">
        <v>147</v>
      </c>
      <c r="L49" s="23" t="s">
        <v>143</v>
      </c>
      <c r="M49" s="23">
        <f>2*213.16</f>
        <v>426.32</v>
      </c>
    </row>
    <row r="50" spans="1:13" ht="12.75">
      <c r="A50" s="6" t="s">
        <v>15</v>
      </c>
      <c r="F50" s="11">
        <v>1442.4</v>
      </c>
      <c r="J50" s="20">
        <v>11</v>
      </c>
      <c r="K50" s="20" t="s">
        <v>148</v>
      </c>
      <c r="L50" s="23" t="s">
        <v>140</v>
      </c>
      <c r="M50" s="23">
        <v>16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149</v>
      </c>
      <c r="L51" s="23" t="s">
        <v>143</v>
      </c>
      <c r="M51" s="23">
        <f>2*7</f>
        <v>14</v>
      </c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 t="s">
        <v>150</v>
      </c>
      <c r="L52" s="23" t="s">
        <v>157</v>
      </c>
      <c r="M52" s="23">
        <f>3.5*124</f>
        <v>434</v>
      </c>
    </row>
    <row r="53" spans="1:13" ht="12.75">
      <c r="A53" s="4" t="s">
        <v>16</v>
      </c>
      <c r="D53" s="5"/>
      <c r="J53" s="20">
        <v>14</v>
      </c>
      <c r="K53" s="20" t="s">
        <v>151</v>
      </c>
      <c r="L53" s="23" t="s">
        <v>143</v>
      </c>
      <c r="M53" s="23">
        <f>2*41.54</f>
        <v>83.08</v>
      </c>
    </row>
    <row r="54" spans="1:13" ht="12.75">
      <c r="A54" t="s">
        <v>74</v>
      </c>
      <c r="D54" s="5">
        <v>1.77</v>
      </c>
      <c r="E54" t="s">
        <v>14</v>
      </c>
      <c r="F54" s="11">
        <f>E33*D54</f>
        <v>5609.838000000001</v>
      </c>
      <c r="J54" s="20">
        <v>15</v>
      </c>
      <c r="K54" s="20" t="s">
        <v>152</v>
      </c>
      <c r="L54" s="23" t="s">
        <v>143</v>
      </c>
      <c r="M54" s="23">
        <f>2*180</f>
        <v>360</v>
      </c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 t="s">
        <v>152</v>
      </c>
      <c r="L55" s="23" t="s">
        <v>143</v>
      </c>
      <c r="M55" s="23">
        <f>2*86</f>
        <v>172</v>
      </c>
    </row>
    <row r="56" spans="1:13" ht="12.75">
      <c r="A56" s="10" t="s">
        <v>17</v>
      </c>
      <c r="B56" s="10"/>
      <c r="C56" s="10"/>
      <c r="F56" s="33">
        <f>SUM(F54:F55)</f>
        <v>5963.318000000001</v>
      </c>
      <c r="J56" s="20">
        <v>17</v>
      </c>
      <c r="K56" s="20" t="s">
        <v>161</v>
      </c>
      <c r="L56" s="23" t="s">
        <v>140</v>
      </c>
      <c r="M56" s="23">
        <v>470</v>
      </c>
    </row>
    <row r="57" spans="1:13" ht="12.75">
      <c r="A57" s="4" t="s">
        <v>18</v>
      </c>
      <c r="B57" s="4"/>
      <c r="J57" s="20">
        <v>18</v>
      </c>
      <c r="K57" s="20" t="s">
        <v>162</v>
      </c>
      <c r="L57" s="23" t="s">
        <v>143</v>
      </c>
      <c r="M57" s="23">
        <f>2*58</f>
        <v>116</v>
      </c>
    </row>
    <row r="58" spans="1:13" ht="12.75">
      <c r="A58" t="s">
        <v>19</v>
      </c>
      <c r="C58">
        <v>161849</v>
      </c>
      <c r="D58">
        <v>228935.4</v>
      </c>
      <c r="E58">
        <v>3169.4</v>
      </c>
      <c r="F58" s="36">
        <f>C58/D58*E58</f>
        <v>2240.650509270301</v>
      </c>
      <c r="J58" s="20">
        <v>19</v>
      </c>
      <c r="K58" s="20" t="s">
        <v>141</v>
      </c>
      <c r="L58" s="23" t="s">
        <v>140</v>
      </c>
      <c r="M58" s="23">
        <v>46</v>
      </c>
    </row>
    <row r="59" spans="1:13" ht="12.75">
      <c r="A59" t="s">
        <v>20</v>
      </c>
      <c r="F59" s="36">
        <f>M20</f>
        <v>1243.36683</v>
      </c>
      <c r="J59" s="20">
        <v>20</v>
      </c>
      <c r="K59" s="20" t="s">
        <v>163</v>
      </c>
      <c r="L59" s="23" t="s">
        <v>140</v>
      </c>
      <c r="M59" s="23">
        <v>40.32</v>
      </c>
    </row>
    <row r="60" spans="1:13" ht="12.75">
      <c r="A60" t="s">
        <v>21</v>
      </c>
      <c r="F60" s="11">
        <f>M36</f>
        <v>11646.171957546</v>
      </c>
      <c r="J60" s="20">
        <v>21</v>
      </c>
      <c r="K60" s="20" t="s">
        <v>164</v>
      </c>
      <c r="L60" s="23" t="s">
        <v>140</v>
      </c>
      <c r="M60" s="23">
        <v>398</v>
      </c>
    </row>
    <row r="61" spans="1:13" ht="12.75">
      <c r="A61" t="s">
        <v>73</v>
      </c>
      <c r="F61" s="5">
        <v>721.2</v>
      </c>
      <c r="J61" s="20">
        <v>22</v>
      </c>
      <c r="K61" s="20" t="s">
        <v>165</v>
      </c>
      <c r="L61" s="23" t="s">
        <v>140</v>
      </c>
      <c r="M61" s="23">
        <v>148</v>
      </c>
    </row>
    <row r="62" spans="1:13" ht="12.75">
      <c r="A62" t="s">
        <v>22</v>
      </c>
      <c r="F62" s="5">
        <f>M65</f>
        <v>6945.87</v>
      </c>
      <c r="J62" s="20">
        <v>23</v>
      </c>
      <c r="K62" s="20" t="s">
        <v>166</v>
      </c>
      <c r="L62" s="23" t="s">
        <v>167</v>
      </c>
      <c r="M62" s="23">
        <f>8*99</f>
        <v>792</v>
      </c>
    </row>
    <row r="63" spans="1:13" ht="12.75">
      <c r="A63" t="s">
        <v>23</v>
      </c>
      <c r="F63" s="5">
        <v>0</v>
      </c>
      <c r="J63" s="20">
        <v>24</v>
      </c>
      <c r="K63" s="20" t="s">
        <v>170</v>
      </c>
      <c r="L63" s="23" t="s">
        <v>171</v>
      </c>
      <c r="M63" s="23">
        <f>5*13.89</f>
        <v>69.45</v>
      </c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0.5</v>
      </c>
      <c r="E65" t="s">
        <v>14</v>
      </c>
      <c r="F65" s="46">
        <f>B65*D65</f>
        <v>1584.7</v>
      </c>
      <c r="J65" s="20"/>
      <c r="K65" s="20"/>
      <c r="L65" s="34" t="s">
        <v>65</v>
      </c>
      <c r="M65" s="35">
        <f>SUM(M40:M64)</f>
        <v>6945.87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24381.9592968163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0.84</v>
      </c>
      <c r="E73" t="s">
        <v>14</v>
      </c>
      <c r="F73" s="11">
        <f>B73*D73</f>
        <v>2662.296</v>
      </c>
    </row>
    <row r="74" spans="1:6" ht="12.75">
      <c r="A74" s="10" t="s">
        <v>29</v>
      </c>
      <c r="F74" s="33">
        <f>F70+F73</f>
        <v>3264.482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1.7</v>
      </c>
      <c r="E77" t="s">
        <v>14</v>
      </c>
      <c r="F77" s="11">
        <f>B77*D77</f>
        <v>5387.98</v>
      </c>
    </row>
    <row r="78" spans="1:6" ht="12.75">
      <c r="A78" s="10" t="s">
        <v>32</v>
      </c>
      <c r="F78" s="33">
        <f>SUM(F77)</f>
        <v>5387.98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46221.75929681629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2680.862039215345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48902.62133603164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42614</v>
      </c>
      <c r="C84" s="41">
        <v>-103786</v>
      </c>
      <c r="D84" s="44">
        <f>F44</f>
        <v>45304.21</v>
      </c>
      <c r="E84" s="44">
        <f>F82</f>
        <v>48902.62133603164</v>
      </c>
      <c r="F84" s="45">
        <f>C84+D84-E84</f>
        <v>-107384.41133603164</v>
      </c>
    </row>
    <row r="86" spans="1:6" ht="13.5" thickBot="1">
      <c r="A86" t="s">
        <v>112</v>
      </c>
      <c r="C86" s="53">
        <v>42614</v>
      </c>
      <c r="D86" s="8" t="s">
        <v>113</v>
      </c>
      <c r="E86" s="53">
        <v>42643</v>
      </c>
      <c r="F86" t="s">
        <v>114</v>
      </c>
    </row>
    <row r="87" spans="1:7" ht="13.5" thickBot="1">
      <c r="A87" t="s">
        <v>115</v>
      </c>
      <c r="F87" s="54">
        <f>E84</f>
        <v>48902.62133603164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2016-12-01T09:35:12Z</dcterms:modified>
  <cp:category/>
  <cp:version/>
  <cp:contentType/>
  <cp:contentStatus/>
</cp:coreProperties>
</file>