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<sst xmlns="http://schemas.openxmlformats.org/spreadsheetml/2006/main" count="167" uniqueCount="146">
  <si>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</si>
  <si>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</si>
  <si>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</si>
  <si>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</si>
  <si>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</si>
  <si>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</si>
  <si>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</si>
  <si>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</si>
  <si>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</si>
  <si>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</si>
  <si>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</si>
  <si>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</si>
  <si>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</si>
  <si>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</si>
  <si>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</si>
  <si>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</si>
  <si>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</si>
  <si>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</si>
  <si>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</si>
  <si>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</si>
  <si>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</si>
  <si>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</si>
  <si>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</si>
  <si>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</si>
  <si>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</si>
  <si>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</si>
  <si>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</si>
  <si>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</si>
  <si>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</si>
  <si>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</si>
  <si>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</si>
  <si>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</si>
  <si>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</si>
  <si>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</si>
  <si>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</si>
  <si>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</si>
  <si>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</si>
  <si>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</si>
  <si>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</si>
  <si>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</si>
  <si>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</si>
  <si>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</si>
  <si>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</si>
  <si>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</si>
  <si>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</si>
  <si>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</si>
  <si>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</si>
  <si>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</si>
  <si>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</si>
  <si>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</si>
  <si>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</si>
  <si>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</si>
  <si>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</si>
  <si>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</si>
  <si>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</si>
  <si>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</si>
  <si>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</si>
  <si>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</si>
  <si>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</si>
  <si>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</si>
  <si>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</si>
  <si>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</si>
  <si>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</si>
  <si>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</si>
  <si>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</si>
  <si>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</si>
  <si>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</si>
  <si>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</si>
  <si>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</si>
  <si>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</si>
  <si>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</si>
  <si>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</si>
  <si>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</si>
  <si>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</si>
  <si>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</si>
  <si>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</si>
  <si>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</si>
  <si>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</si>
  <si>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</si>
  <si>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</si>
  <si>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</si>
  <si>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</si>
  <si>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</si>
  <si>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</si>
  <si>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</si>
  <si>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</si>
  <si>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</si>
  <si>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</si>
  <si>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</si>
  <si>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</si>
  <si>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</si>
  <si>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</si>
  <si>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</si>
  <si>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</si>
  <si>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</si>
  <si>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</si>
  <si>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</si>
  <si>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</si>
  <si>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</si>
  <si>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</si>
  <si>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</si>
  <si>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</si>
  <si>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</si>
  <si>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</si>
  <si>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</si>
  <si>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</si>
  <si>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</si>
  <si>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</si>
  <si>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</si>
  <si>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</si>
  <si>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</si>
  <si>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</si>
  <si>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</si>
  <si>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</si>
  <si>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</si>
  <si>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</si>
  <si>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</si>
  <si>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</si>
  <si>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</si>
  <si>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</si>
  <si>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</si>
  <si>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</si>
  <si>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</si>
  <si>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</si>
  <si>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</si>
  <si>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</si>
  <si>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</si>
  <si>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</si>
  <si>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</si>
  <si>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</si>
  <si>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</si>
  <si>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прочистка канализации п-д1</t>
  </si>
  <si>
    <t>слив и наполнение системы</t>
  </si>
  <si>
    <t>смена труб д 89 (8мп) подвал</t>
  </si>
  <si>
    <t>смена труб д 76 (2мп) подвал</t>
  </si>
  <si>
    <t>труба д 89</t>
  </si>
  <si>
    <t>8мп</t>
  </si>
  <si>
    <t>труба д 76</t>
  </si>
  <si>
    <t>2мп</t>
  </si>
  <si>
    <t>диск</t>
  </si>
  <si>
    <t>3шт</t>
  </si>
  <si>
    <t>электроды</t>
  </si>
  <si>
    <t>4кг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</si>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</sst>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9.370000000000001</v>
      </c>
      <c r="M20" s="34">
        <f>SUM(M6:M19)</f>
        <v>1287.331182</v>
      </c>
    </row>
    <row r="21" spans="1:11" ht="12.75">
      <c r="A21" t="s">
        <v>127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131</v>
      </c>
      <c r="L24" s="25">
        <v>4.83</v>
      </c>
      <c r="M24" s="33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132</v>
      </c>
      <c r="L25" s="25">
        <v>2.54</v>
      </c>
      <c r="M25" s="33">
        <f aca="true" t="shared" si="1" ref="M25:M35">L25*114.3*1.202*1.15</f>
        <v>401.31210059999995</v>
      </c>
    </row>
    <row r="26" spans="1:13" ht="12.75">
      <c r="A26" t="s">
        <v>108</v>
      </c>
      <c r="J26" s="20">
        <v>3</v>
      </c>
      <c r="K26" s="20" t="s">
        <v>133</v>
      </c>
      <c r="L26" s="25">
        <f>0.08*174.8</f>
        <v>13.984000000000002</v>
      </c>
      <c r="M26" s="33">
        <f t="shared" si="1"/>
        <v>2209.42850976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 t="s">
        <v>134</v>
      </c>
      <c r="L27" s="25">
        <f>0.02*174.8</f>
        <v>3.4960000000000004</v>
      </c>
      <c r="M27" s="33">
        <f t="shared" si="1"/>
        <v>552.35712744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143</v>
      </c>
      <c r="L28" s="25">
        <v>0.14</v>
      </c>
      <c r="M28" s="33">
        <f t="shared" si="1"/>
        <v>22.1195646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24.990000000000002</v>
      </c>
      <c r="M36" s="34">
        <f>SUM(M24:M35)</f>
        <v>3948.3422811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40349.39</v>
      </c>
      <c r="J40" s="20">
        <v>1</v>
      </c>
      <c r="K40" s="20" t="s">
        <v>135</v>
      </c>
      <c r="L40" s="52" t="s">
        <v>136</v>
      </c>
      <c r="M40" s="25">
        <v>4242.02</v>
      </c>
    </row>
    <row r="41" spans="1:13" ht="12.75">
      <c r="A41" t="s">
        <v>7</v>
      </c>
      <c r="F41" s="5">
        <v>33506.55</v>
      </c>
      <c r="J41" s="20">
        <v>2</v>
      </c>
      <c r="K41" s="20" t="s">
        <v>137</v>
      </c>
      <c r="L41" s="25" t="s">
        <v>138</v>
      </c>
      <c r="M41" s="25">
        <v>781.71</v>
      </c>
    </row>
    <row r="42" spans="2:13" ht="12.75">
      <c r="B42" t="s">
        <v>8</v>
      </c>
      <c r="F42" s="9">
        <f>F41/F40</f>
        <v>0.8304103234274423</v>
      </c>
      <c r="J42" s="20">
        <v>3</v>
      </c>
      <c r="K42" s="20" t="s">
        <v>139</v>
      </c>
      <c r="L42" s="25" t="s">
        <v>140</v>
      </c>
      <c r="M42" s="25">
        <f>3*26</f>
        <v>78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141</v>
      </c>
      <c r="L43" s="25" t="s">
        <v>142</v>
      </c>
      <c r="M43" s="25">
        <f>4*385</f>
        <v>1540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34406.55</v>
      </c>
      <c r="J44" s="20">
        <v>5</v>
      </c>
      <c r="K44" s="20" t="s">
        <v>144</v>
      </c>
      <c r="L44" s="25" t="s">
        <v>145</v>
      </c>
      <c r="M44" s="25">
        <f>2*14.4</f>
        <v>28.8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v>1923.2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1.96</v>
      </c>
      <c r="E54" t="s">
        <v>14</v>
      </c>
      <c r="F54" s="11">
        <f>E33*D54</f>
        <v>6186.74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6601.04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166649</v>
      </c>
      <c r="D58">
        <v>228935.4</v>
      </c>
      <c r="E58">
        <v>3156.5</v>
      </c>
      <c r="F58" s="35">
        <f>C58/D58*E58</f>
        <v>2297.7117933705317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1287.331182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3948.3422811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6670.530000000001</v>
      </c>
    </row>
    <row r="62" spans="1:6" ht="12.75">
      <c r="A62" t="s">
        <v>22</v>
      </c>
      <c r="F62" s="5">
        <f>M61</f>
        <v>6670.530000000001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</v>
      </c>
      <c r="E65" t="s">
        <v>14</v>
      </c>
      <c r="F65" s="5">
        <f>B65*D65</f>
        <v>946.9499999999999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15150.865256470533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0.27</v>
      </c>
      <c r="E70" t="s">
        <v>14</v>
      </c>
      <c r="F70" s="11">
        <f>B70*D70</f>
        <v>852.2550000000001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1.25</v>
      </c>
      <c r="E73" t="s">
        <v>14</v>
      </c>
      <c r="F73" s="11">
        <f>B73*D73</f>
        <v>3945.625</v>
      </c>
    </row>
    <row r="74" spans="1:6" ht="12.75">
      <c r="A74" s="4" t="s">
        <v>29</v>
      </c>
      <c r="F74" s="32">
        <f>F70+F73</f>
        <v>4797.88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2.36</v>
      </c>
      <c r="E77" t="s">
        <v>14</v>
      </c>
      <c r="F77" s="5">
        <f>B77*D77</f>
        <v>7449.339999999999</v>
      </c>
    </row>
    <row r="78" spans="1:6" ht="12.75">
      <c r="A78" s="4" t="s">
        <v>32</v>
      </c>
      <c r="F78" s="8">
        <f>SUM(F77)</f>
        <v>7449.339999999999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41703.94525647053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2418.8288248752906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44122.77408134582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128</v>
      </c>
    </row>
    <row r="84" spans="1:6" ht="12.75">
      <c r="A84" s="13"/>
      <c r="B84" s="39">
        <v>42430</v>
      </c>
      <c r="C84" s="40">
        <v>-7769</v>
      </c>
      <c r="D84" s="43">
        <f>F44</f>
        <v>34406.55</v>
      </c>
      <c r="E84" s="43">
        <f>F82</f>
        <v>44122.77408134582</v>
      </c>
      <c r="F84" s="44">
        <f>C84+D84-E84</f>
        <v>-17485.22408134582</v>
      </c>
    </row>
    <row r="86" spans="1:6" ht="13.5" thickBot="1">
      <c r="A86" t="s">
        <v>112</v>
      </c>
      <c r="C86" s="54">
        <v>42430</v>
      </c>
      <c r="D86" s="8" t="s">
        <v>113</v>
      </c>
      <c r="E86" s="54">
        <v>42460</v>
      </c>
      <c r="F86" t="s">
        <v>114</v>
      </c>
    </row>
    <row r="87" spans="1:7" ht="13.5" thickBot="1">
      <c r="A87" t="s">
        <v>115</v>
      </c>
      <c r="F87" s="55">
        <f>E84</f>
        <v>44122.77408134582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2016-05-27T10:25:13Z</dcterms:modified>
  <cp:category/>
  <cp:version/>
  <cp:contentType/>
  <cp:contentStatus/>
</cp:coreProperties>
</file>