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<sst xmlns="http://schemas.openxmlformats.org/spreadsheetml/2006/main" count="128" uniqueCount="103">
  <si>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</si>
  <si>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</si>
  <si>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</si>
  <si>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</si>
  <si>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</si>
  <si>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</si>
  <si>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</si>
  <si>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</si>
  <si>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</si>
  <si>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</si>
  <si>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</si>
  <si>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</si>
  <si>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</si>
  <si>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</si>
  <si>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</si>
  <si>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</si>
  <si>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</si>
  <si>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</si>
  <si>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</si>
  <si>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</si>
  <si>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</si>
  <si>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</si>
  <si>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</si>
  <si>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</si>
  <si>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</si>
  <si>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</si>
  <si>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</si>
  <si>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</si>
  <si>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</si>
  <si>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</si>
  <si>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</si>
  <si>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</si>
  <si>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</si>
  <si>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</si>
  <si>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</si>
  <si>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</si>
  <si>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</si>
  <si>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</si>
  <si>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</si>
  <si>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</si>
  <si>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</si>
  <si>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</si>
  <si>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</si>
  <si>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</si>
  <si>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</si>
  <si>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</si>
  <si>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</si>
  <si>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</si>
  <si>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</si>
  <si>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</si>
  <si>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</si>
  <si>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</si>
  <si>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</si>
  <si>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</si>
  <si>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</si>
  <si>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</si>
  <si>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</si>
  <si>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</si>
  <si>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</si>
  <si>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</si>
  <si>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</si>
  <si>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</si>
  <si>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</si>
  <si>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</si>
  <si>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</si>
  <si>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</si>
  <si>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</si>
  <si>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</si>
  <si>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</si>
  <si>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</si>
  <si>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</si>
  <si>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</si>
  <si>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</si>
  <si>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12</t>
  </si>
  <si>
    <t xml:space="preserve">   Учет затрат по текущему ремонту по ул. Забайкальская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</si>
  <si>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</si>
  <si>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</si>
  <si>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</si>
  <si>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</si>
  <si>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</si>
  <si>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</si>
  <si>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</si>
  <si>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</si>
  <si>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</si>
  <si>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</si>
  <si>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</si>
  <si>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</si>
  <si>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</si>
  <si>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(прочистка по акту)</t>
  </si>
  <si>
    <t>Лампа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</si>
  <si>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</si>
  <si>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</si>
  <si>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</si>
  <si>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</si>
  <si>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</si>
  <si>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 (Спарк,эр-телеком,ростелеком</t>
    </r>
    <r>
      <rPr>
        <sz val="10"/>
        <rFont val="Arial Cyr"/>
        <family val="0"/>
      </rPr>
      <t>)</t>
    </r>
  </si>
  <si>
    <t>Рязаньгоргаз  (техобслуживание и ремонт)</t>
  </si>
  <si>
    <t>Прочистка канализации п-д2</t>
  </si>
  <si>
    <t>Смена ламп (3шт) т.п.</t>
  </si>
  <si>
    <t>3шт</t>
  </si>
  <si>
    <t>ост.на 01.04</t>
  </si>
  <si>
    <t>март</t>
  </si>
  <si>
    <t xml:space="preserve">                    за  март 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</si>
</sst>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Arial Cyr"/>
      <family val="0"/>
    </font>
    <font>
      <sz val="8"/>
      <color indexed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7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left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9">
      <selection activeCell="K26" sqref="K2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102</v>
      </c>
    </row>
    <row r="3" spans="2:13" ht="12.75">
      <c r="B3" s="1" t="s">
        <v>82</v>
      </c>
      <c r="C3" s="8" t="s">
        <v>101</v>
      </c>
      <c r="D3" s="8" t="s">
        <v>94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92</v>
      </c>
      <c r="L6" s="25">
        <v>2</v>
      </c>
      <c r="M6" s="35">
        <f>L6*114.3*1.202</f>
        <v>274.7772</v>
      </c>
    </row>
    <row r="7" spans="1:13" ht="12.75">
      <c r="A7" t="s">
        <v>2</v>
      </c>
      <c r="E7">
        <v>2665.9</v>
      </c>
      <c r="F7" t="s">
        <v>72</v>
      </c>
      <c r="J7" s="14">
        <v>2</v>
      </c>
      <c r="K7" s="14" t="s">
        <v>48</v>
      </c>
      <c r="L7" s="14"/>
      <c r="M7" s="35">
        <f aca="true" t="shared" si="0" ref="M7:M18">L7*114.3*1.202</f>
        <v>0</v>
      </c>
    </row>
    <row r="8" spans="1:13" ht="12.75">
      <c r="A8" t="s">
        <v>3</v>
      </c>
      <c r="E8">
        <v>679.8</v>
      </c>
      <c r="F8" t="s">
        <v>72</v>
      </c>
      <c r="J8" s="15"/>
      <c r="K8" s="15" t="s">
        <v>49</v>
      </c>
      <c r="L8" s="21">
        <v>2</v>
      </c>
      <c r="M8" s="35">
        <f t="shared" si="0"/>
        <v>274.7772</v>
      </c>
    </row>
    <row r="9" spans="1:13" ht="12.75">
      <c r="A9" t="s">
        <v>4</v>
      </c>
      <c r="J9" s="16"/>
      <c r="K9" s="16" t="s">
        <v>50</v>
      </c>
      <c r="L9" s="23">
        <v>0</v>
      </c>
      <c r="M9" s="35">
        <f t="shared" si="0"/>
        <v>0</v>
      </c>
    </row>
    <row r="10" spans="1:13" ht="12.75">
      <c r="A10" t="s">
        <v>5</v>
      </c>
      <c r="E10">
        <v>264</v>
      </c>
      <c r="F10" t="s">
        <v>72</v>
      </c>
      <c r="J10" s="15">
        <v>3</v>
      </c>
      <c r="K10" s="24" t="s">
        <v>51</v>
      </c>
      <c r="L10" s="21"/>
      <c r="M10" s="35">
        <f t="shared" si="0"/>
        <v>0</v>
      </c>
    </row>
    <row r="11" spans="1:13" ht="12.75">
      <c r="A11" t="s">
        <v>6</v>
      </c>
      <c r="E11">
        <v>1662</v>
      </c>
      <c r="F11" t="s">
        <v>72</v>
      </c>
      <c r="J11" s="16"/>
      <c r="K11" s="18" t="s">
        <v>54</v>
      </c>
      <c r="L11" s="23">
        <v>0</v>
      </c>
      <c r="M11" s="35">
        <f t="shared" si="0"/>
        <v>0</v>
      </c>
    </row>
    <row r="12" spans="1:13" ht="12.75">
      <c r="A12" t="s">
        <v>7</v>
      </c>
      <c r="E12">
        <v>271</v>
      </c>
      <c r="F12" t="s">
        <v>72</v>
      </c>
      <c r="J12" s="14">
        <v>4</v>
      </c>
      <c r="K12" s="17" t="s">
        <v>52</v>
      </c>
      <c r="L12" s="22"/>
      <c r="M12" s="35">
        <f t="shared" si="0"/>
        <v>0</v>
      </c>
    </row>
    <row r="13" spans="10:13" ht="12.75">
      <c r="J13" s="16"/>
      <c r="K13" s="18" t="s">
        <v>53</v>
      </c>
      <c r="L13" s="23">
        <v>4</v>
      </c>
      <c r="M13" s="35">
        <f t="shared" si="0"/>
        <v>549.5544</v>
      </c>
    </row>
    <row r="14" spans="2:13" ht="12.75">
      <c r="B14" s="1" t="s">
        <v>8</v>
      </c>
      <c r="C14" s="1"/>
      <c r="J14" s="20">
        <v>5</v>
      </c>
      <c r="K14" s="19" t="s">
        <v>55</v>
      </c>
      <c r="L14" s="25">
        <v>0</v>
      </c>
      <c r="M14" s="35">
        <f t="shared" si="0"/>
        <v>0</v>
      </c>
    </row>
    <row r="15" spans="10:13" ht="12.75">
      <c r="J15" s="14">
        <v>6</v>
      </c>
      <c r="K15" s="17" t="s">
        <v>56</v>
      </c>
      <c r="L15" s="22"/>
      <c r="M15" s="35">
        <f t="shared" si="0"/>
        <v>0</v>
      </c>
    </row>
    <row r="16" spans="1:13" ht="12.75">
      <c r="A16" s="2" t="s">
        <v>9</v>
      </c>
      <c r="F16" s="11">
        <v>30024.45</v>
      </c>
      <c r="J16" s="15" t="s">
        <v>57</v>
      </c>
      <c r="K16" s="26" t="s">
        <v>58</v>
      </c>
      <c r="L16" s="21">
        <v>0</v>
      </c>
      <c r="M16" s="35">
        <f t="shared" si="0"/>
        <v>0</v>
      </c>
    </row>
    <row r="17" spans="1:13" ht="12.75">
      <c r="A17" t="s">
        <v>10</v>
      </c>
      <c r="F17" s="5">
        <v>24940.32</v>
      </c>
      <c r="J17" s="15" t="s">
        <v>59</v>
      </c>
      <c r="K17" s="26" t="s">
        <v>60</v>
      </c>
      <c r="L17" s="21">
        <v>3</v>
      </c>
      <c r="M17" s="35">
        <f t="shared" si="0"/>
        <v>412.16579999999993</v>
      </c>
    </row>
    <row r="18" spans="2:13" ht="12.75">
      <c r="B18" t="s">
        <v>11</v>
      </c>
      <c r="F18" s="9">
        <f>F17/F16</f>
        <v>0.8306670063897923</v>
      </c>
      <c r="J18" s="16" t="s">
        <v>61</v>
      </c>
      <c r="K18" s="18" t="s">
        <v>62</v>
      </c>
      <c r="L18" s="23">
        <v>2.38</v>
      </c>
      <c r="M18" s="35">
        <f t="shared" si="0"/>
        <v>326.984868</v>
      </c>
    </row>
    <row r="19" spans="1:13" ht="12.75">
      <c r="A19" t="s">
        <v>95</v>
      </c>
      <c r="F19" s="5">
        <v>1146.46</v>
      </c>
      <c r="J19" s="20"/>
      <c r="K19" s="27" t="s">
        <v>63</v>
      </c>
      <c r="L19" s="28">
        <f>SUM(L6:L18)</f>
        <v>13.379999999999999</v>
      </c>
      <c r="M19" s="34">
        <f>SUM(M6:M18)</f>
        <v>1838.259468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26086.78</v>
      </c>
      <c r="K20" s="1" t="s">
        <v>64</v>
      </c>
    </row>
    <row r="21" spans="10:13" ht="12.75">
      <c r="J21" s="22" t="s">
        <v>40</v>
      </c>
      <c r="K21" s="14"/>
      <c r="L21" s="22" t="s">
        <v>43</v>
      </c>
      <c r="M21" s="22" t="s">
        <v>46</v>
      </c>
    </row>
    <row r="22" spans="2:13" ht="12.75">
      <c r="B22" s="1" t="s">
        <v>13</v>
      </c>
      <c r="C22" s="1"/>
      <c r="J22" s="23" t="s">
        <v>41</v>
      </c>
      <c r="K22" s="23" t="s">
        <v>42</v>
      </c>
      <c r="L22" s="23" t="s">
        <v>65</v>
      </c>
      <c r="M22" s="23" t="s">
        <v>47</v>
      </c>
    </row>
    <row r="23" spans="10:13" ht="12.75">
      <c r="J23" s="45">
        <v>1</v>
      </c>
      <c r="K23" s="46" t="s">
        <v>97</v>
      </c>
      <c r="L23" s="23">
        <v>4.83</v>
      </c>
      <c r="M23" s="33">
        <f>L23*114.3*1.202*1.15</f>
        <v>763.1249786999998</v>
      </c>
    </row>
    <row r="24" spans="1:13" ht="12.75">
      <c r="A24" s="4" t="s">
        <v>14</v>
      </c>
      <c r="B24" s="4"/>
      <c r="C24" s="4"/>
      <c r="D24" s="4"/>
      <c r="E24" s="4"/>
      <c r="F24" s="4"/>
      <c r="J24" s="44">
        <v>2</v>
      </c>
      <c r="K24" s="20"/>
      <c r="L24" s="35"/>
      <c r="M24" s="33">
        <f aca="true" t="shared" si="1" ref="M24:M33">L24*114.3*1.202*1.15</f>
        <v>0</v>
      </c>
    </row>
    <row r="25" spans="1:13" ht="12.75">
      <c r="A25" t="s">
        <v>15</v>
      </c>
      <c r="D25" t="s">
        <v>81</v>
      </c>
      <c r="F25" s="11">
        <v>2312.65</v>
      </c>
      <c r="J25" s="44">
        <v>3</v>
      </c>
      <c r="K25" s="20" t="s">
        <v>98</v>
      </c>
      <c r="L25" s="35">
        <v>0.21</v>
      </c>
      <c r="M25" s="33">
        <f t="shared" si="1"/>
        <v>33.1793469</v>
      </c>
    </row>
    <row r="26" spans="1:13" ht="12.75">
      <c r="A26" s="6" t="s">
        <v>18</v>
      </c>
      <c r="D26" s="6"/>
      <c r="E26" s="50"/>
      <c r="F26" s="51">
        <v>0</v>
      </c>
      <c r="J26" s="44">
        <v>4</v>
      </c>
      <c r="K26" s="20"/>
      <c r="L26" s="35"/>
      <c r="M26" s="33">
        <f t="shared" si="1"/>
        <v>0</v>
      </c>
    </row>
    <row r="27" spans="1:13" ht="12.75">
      <c r="A27" s="6" t="s">
        <v>91</v>
      </c>
      <c r="F27" s="5">
        <v>0</v>
      </c>
      <c r="J27" s="44">
        <v>5</v>
      </c>
      <c r="K27" s="20"/>
      <c r="L27" s="35"/>
      <c r="M27" s="33">
        <f t="shared" si="1"/>
        <v>0</v>
      </c>
    </row>
    <row r="28" spans="1:13" ht="12.75">
      <c r="A28" s="4" t="s">
        <v>38</v>
      </c>
      <c r="F28" s="32">
        <f>F25+F26+F27</f>
        <v>2312.65</v>
      </c>
      <c r="J28" s="44">
        <v>6</v>
      </c>
      <c r="K28" s="20"/>
      <c r="L28" s="35"/>
      <c r="M28" s="33">
        <f t="shared" si="1"/>
        <v>0</v>
      </c>
    </row>
    <row r="29" spans="1:13" ht="12.75">
      <c r="A29" s="4" t="s">
        <v>19</v>
      </c>
      <c r="J29" s="44">
        <v>7</v>
      </c>
      <c r="K29" s="20"/>
      <c r="L29" s="35"/>
      <c r="M29" s="33">
        <f t="shared" si="1"/>
        <v>0</v>
      </c>
    </row>
    <row r="30" spans="1:13" ht="12.75">
      <c r="A30" t="s">
        <v>83</v>
      </c>
      <c r="D30" s="5">
        <v>1.08</v>
      </c>
      <c r="E30" t="s">
        <v>17</v>
      </c>
      <c r="F30" s="11">
        <f>E7*D30</f>
        <v>2879.1720000000005</v>
      </c>
      <c r="J30" s="44">
        <v>8</v>
      </c>
      <c r="K30" s="20"/>
      <c r="L30" s="35"/>
      <c r="M30" s="33">
        <f t="shared" si="1"/>
        <v>0</v>
      </c>
    </row>
    <row r="31" spans="1:13" ht="12.75">
      <c r="A31" t="s">
        <v>84</v>
      </c>
      <c r="J31" s="44">
        <v>9</v>
      </c>
      <c r="K31" s="20"/>
      <c r="L31" s="35"/>
      <c r="M31" s="33">
        <f t="shared" si="1"/>
        <v>0</v>
      </c>
    </row>
    <row r="32" spans="2:13" ht="12.75">
      <c r="B32">
        <f>F32/D32</f>
        <v>650</v>
      </c>
      <c r="C32" t="s">
        <v>20</v>
      </c>
      <c r="D32" s="5">
        <v>3.31</v>
      </c>
      <c r="F32" s="5">
        <v>2151.5</v>
      </c>
      <c r="J32" s="44">
        <v>10</v>
      </c>
      <c r="K32" s="20"/>
      <c r="L32" s="35"/>
      <c r="M32" s="33">
        <f t="shared" si="1"/>
        <v>0</v>
      </c>
    </row>
    <row r="33" spans="1:13" ht="12.75">
      <c r="A33" t="s">
        <v>85</v>
      </c>
      <c r="B33">
        <v>1246</v>
      </c>
      <c r="C33" t="s">
        <v>16</v>
      </c>
      <c r="D33" s="5">
        <v>0.4</v>
      </c>
      <c r="E33" t="s">
        <v>17</v>
      </c>
      <c r="F33" s="5">
        <f>B33*D33</f>
        <v>498.40000000000003</v>
      </c>
      <c r="J33" s="44">
        <v>11</v>
      </c>
      <c r="K33" s="20"/>
      <c r="L33" s="35"/>
      <c r="M33" s="33">
        <f t="shared" si="1"/>
        <v>0</v>
      </c>
    </row>
    <row r="34" spans="1:13" ht="12.75">
      <c r="A34" t="s">
        <v>86</v>
      </c>
      <c r="B34">
        <v>60</v>
      </c>
      <c r="C34" t="s">
        <v>87</v>
      </c>
      <c r="D34" s="5">
        <v>0</v>
      </c>
      <c r="E34" t="s">
        <v>17</v>
      </c>
      <c r="F34" s="11">
        <f>B34*D34</f>
        <v>0</v>
      </c>
      <c r="J34" s="20"/>
      <c r="K34" s="30" t="s">
        <v>63</v>
      </c>
      <c r="L34" s="34">
        <f>SUM(L23:L33)</f>
        <v>5.04</v>
      </c>
      <c r="M34" s="34">
        <f>SUM(M23:M33)</f>
        <v>796.3043255999999</v>
      </c>
    </row>
    <row r="35" spans="3:11" ht="12.75">
      <c r="C35" t="s">
        <v>88</v>
      </c>
      <c r="D35" s="5"/>
      <c r="F35" s="11">
        <v>0</v>
      </c>
      <c r="K35" s="1" t="s">
        <v>67</v>
      </c>
    </row>
    <row r="36" spans="1:13" ht="12.75">
      <c r="A36" s="4" t="s">
        <v>21</v>
      </c>
      <c r="B36" s="10"/>
      <c r="C36" s="10"/>
      <c r="F36" s="32">
        <f>SUM(F30:F35)</f>
        <v>5529.072</v>
      </c>
      <c r="J36" s="22" t="s">
        <v>40</v>
      </c>
      <c r="K36" s="22"/>
      <c r="L36" s="22" t="s">
        <v>68</v>
      </c>
      <c r="M36" s="22" t="s">
        <v>46</v>
      </c>
    </row>
    <row r="37" spans="1:13" ht="12.75">
      <c r="A37" s="4" t="s">
        <v>22</v>
      </c>
      <c r="B37" s="4"/>
      <c r="J37" s="23" t="s">
        <v>41</v>
      </c>
      <c r="K37" s="23" t="s">
        <v>42</v>
      </c>
      <c r="L37" s="23"/>
      <c r="M37" s="23" t="s">
        <v>69</v>
      </c>
    </row>
    <row r="38" spans="1:13" ht="12.75">
      <c r="A38" t="s">
        <v>23</v>
      </c>
      <c r="C38">
        <v>166307</v>
      </c>
      <c r="D38">
        <v>219171.6</v>
      </c>
      <c r="E38">
        <v>2665.9</v>
      </c>
      <c r="F38" s="36">
        <f>C38/D38*E38</f>
        <v>2022.8799319802383</v>
      </c>
      <c r="J38" s="20">
        <v>1</v>
      </c>
      <c r="K38" s="20" t="s">
        <v>89</v>
      </c>
      <c r="L38" s="25" t="s">
        <v>99</v>
      </c>
      <c r="M38" s="25">
        <v>22.92</v>
      </c>
    </row>
    <row r="39" spans="1:13" ht="12.75">
      <c r="A39" t="s">
        <v>24</v>
      </c>
      <c r="C39">
        <v>151138</v>
      </c>
      <c r="D39">
        <v>219171.6</v>
      </c>
      <c r="E39">
        <v>2665.9</v>
      </c>
      <c r="F39" s="36">
        <f>C39/D39*E39</f>
        <v>1838.3713683707197</v>
      </c>
      <c r="J39" s="20">
        <v>2</v>
      </c>
      <c r="K39" s="20"/>
      <c r="L39" s="25"/>
      <c r="M39" s="25"/>
    </row>
    <row r="40" spans="1:13" ht="12.75">
      <c r="A40" t="s">
        <v>25</v>
      </c>
      <c r="F40" s="11">
        <f>M34</f>
        <v>796.3043255999999</v>
      </c>
      <c r="J40" s="20">
        <v>3</v>
      </c>
      <c r="K40" s="20"/>
      <c r="L40" s="25"/>
      <c r="M40" s="25"/>
    </row>
    <row r="41" spans="1:13" ht="12.75">
      <c r="A41" t="s">
        <v>79</v>
      </c>
      <c r="F41" s="5">
        <v>0</v>
      </c>
      <c r="J41" s="20">
        <v>4</v>
      </c>
      <c r="K41" s="20"/>
      <c r="L41" s="25"/>
      <c r="M41" s="25"/>
    </row>
    <row r="42" spans="1:13" ht="12.75">
      <c r="A42" t="s">
        <v>26</v>
      </c>
      <c r="F42" s="11">
        <f>M50</f>
        <v>22.92</v>
      </c>
      <c r="J42" s="20">
        <v>5</v>
      </c>
      <c r="K42" s="20"/>
      <c r="L42" s="25"/>
      <c r="M42" s="25"/>
    </row>
    <row r="43" spans="1:13" ht="12.75">
      <c r="A43" t="s">
        <v>27</v>
      </c>
      <c r="F43" s="5"/>
      <c r="J43" s="20">
        <v>6</v>
      </c>
      <c r="K43" s="20"/>
      <c r="L43" s="25"/>
      <c r="M43" s="25"/>
    </row>
    <row r="44" spans="1:13" ht="12.75">
      <c r="A44" t="s">
        <v>28</v>
      </c>
      <c r="F44" s="5"/>
      <c r="J44" s="20">
        <v>7</v>
      </c>
      <c r="K44" s="20"/>
      <c r="L44" s="25"/>
      <c r="M44" s="25"/>
    </row>
    <row r="45" spans="2:13" ht="12.75">
      <c r="B45">
        <v>2665.9</v>
      </c>
      <c r="C45" t="s">
        <v>16</v>
      </c>
      <c r="D45" s="11">
        <v>0.35</v>
      </c>
      <c r="E45" t="s">
        <v>17</v>
      </c>
      <c r="F45" s="11">
        <f>B45*D45</f>
        <v>933.0649999999999</v>
      </c>
      <c r="J45" s="20">
        <v>8</v>
      </c>
      <c r="K45" s="20"/>
      <c r="L45" s="25"/>
      <c r="M45" s="25"/>
    </row>
    <row r="46" spans="1:13" ht="12.75">
      <c r="A46" s="53" t="s">
        <v>96</v>
      </c>
      <c r="B46" s="53"/>
      <c r="C46" s="53"/>
      <c r="D46" s="56"/>
      <c r="E46" s="53"/>
      <c r="F46" s="56">
        <v>0</v>
      </c>
      <c r="J46" s="20">
        <v>9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SUM(F38:F46)</f>
        <v>5613.540625950957</v>
      </c>
      <c r="J47" s="20">
        <v>10</v>
      </c>
      <c r="K47" s="20"/>
      <c r="L47" s="25"/>
      <c r="M47" s="25"/>
    </row>
    <row r="48" spans="1:13" ht="12.75">
      <c r="A48" s="4" t="s">
        <v>30</v>
      </c>
      <c r="F48" s="5"/>
      <c r="J48" s="20">
        <v>11</v>
      </c>
      <c r="K48" s="20"/>
      <c r="L48" s="25"/>
      <c r="M48" s="25"/>
    </row>
    <row r="49" spans="1:13" ht="12.75">
      <c r="A49" t="s">
        <v>31</v>
      </c>
      <c r="B49">
        <v>2665.9</v>
      </c>
      <c r="C49" t="s">
        <v>72</v>
      </c>
      <c r="D49" s="5">
        <v>0.22</v>
      </c>
      <c r="E49" t="s">
        <v>17</v>
      </c>
      <c r="F49" s="11">
        <f>B49*D49</f>
        <v>586.498</v>
      </c>
      <c r="J49" s="20">
        <v>12</v>
      </c>
      <c r="K49" s="20"/>
      <c r="L49" s="25"/>
      <c r="M49" s="25"/>
    </row>
    <row r="50" spans="1:13" ht="12.75">
      <c r="A50" t="s">
        <v>32</v>
      </c>
      <c r="F50" s="5"/>
      <c r="J50" s="20"/>
      <c r="K50" s="20"/>
      <c r="L50" s="31" t="s">
        <v>70</v>
      </c>
      <c r="M50" s="34">
        <f>SUM(M38:M49)</f>
        <v>22.92</v>
      </c>
    </row>
    <row r="51" spans="1:6" ht="12.75">
      <c r="A51" s="7" t="s">
        <v>80</v>
      </c>
      <c r="F51" s="5"/>
    </row>
    <row r="52" spans="2:6" ht="12.75">
      <c r="B52">
        <v>2665.9</v>
      </c>
      <c r="C52" t="s">
        <v>16</v>
      </c>
      <c r="D52" s="11">
        <v>0.67</v>
      </c>
      <c r="E52" t="s">
        <v>17</v>
      </c>
      <c r="F52" s="11">
        <f>B52*D52</f>
        <v>1786.1530000000002</v>
      </c>
    </row>
    <row r="53" spans="1:6" ht="12.75">
      <c r="A53" s="4" t="s">
        <v>33</v>
      </c>
      <c r="F53" s="32">
        <f>F49+F52</f>
        <v>2372.6510000000003</v>
      </c>
    </row>
    <row r="54" ht="12.75">
      <c r="A54" s="4" t="s">
        <v>34</v>
      </c>
    </row>
    <row r="55" spans="1:6" ht="12.75">
      <c r="A55" s="7" t="s">
        <v>35</v>
      </c>
      <c r="B55" s="7"/>
      <c r="C55" s="7"/>
      <c r="D55" s="7"/>
      <c r="E55" s="7"/>
      <c r="F55" s="7"/>
    </row>
    <row r="56" spans="2:8" ht="12.75">
      <c r="B56">
        <v>2665.9</v>
      </c>
      <c r="C56" t="s">
        <v>16</v>
      </c>
      <c r="D56" s="11">
        <v>2.36</v>
      </c>
      <c r="E56" t="s">
        <v>17</v>
      </c>
      <c r="F56" s="11">
        <f>B56*D56</f>
        <v>6291.523999999999</v>
      </c>
      <c r="G56" s="7"/>
      <c r="H56" s="7"/>
    </row>
    <row r="57" spans="1:8" ht="12.75">
      <c r="A57" s="4" t="s">
        <v>36</v>
      </c>
      <c r="F57" s="32">
        <f>SUM(F56)</f>
        <v>6291.523999999999</v>
      </c>
      <c r="G57" s="7"/>
      <c r="H57" s="7"/>
    </row>
    <row r="58" spans="1:6" ht="12.75">
      <c r="A58" s="52" t="s">
        <v>93</v>
      </c>
      <c r="B58" s="53"/>
      <c r="C58" s="53"/>
      <c r="D58" s="54">
        <v>0</v>
      </c>
      <c r="E58" s="53"/>
      <c r="F58" s="55">
        <f>D58*E7</f>
        <v>0</v>
      </c>
    </row>
    <row r="59" spans="1:6" ht="12.75">
      <c r="A59" s="1" t="s">
        <v>37</v>
      </c>
      <c r="B59" s="1"/>
      <c r="F59" s="32">
        <f>F28+F36+F47+F53+F57+F58</f>
        <v>22119.437625950955</v>
      </c>
    </row>
    <row r="60" spans="1:6" ht="12.75">
      <c r="A60" s="1" t="s">
        <v>90</v>
      </c>
      <c r="B60" s="38"/>
      <c r="C60" s="38">
        <v>0.058</v>
      </c>
      <c r="D60" s="1"/>
      <c r="E60" s="1"/>
      <c r="F60" s="32">
        <f>F59*5.8%</f>
        <v>1282.9273823051553</v>
      </c>
    </row>
    <row r="61" spans="1:6" ht="15">
      <c r="A61" s="12" t="s">
        <v>39</v>
      </c>
      <c r="B61" s="12"/>
      <c r="C61" s="12"/>
      <c r="D61" s="12"/>
      <c r="E61" s="12"/>
      <c r="F61" s="37">
        <f>F59+F60</f>
        <v>23402.36500825611</v>
      </c>
    </row>
    <row r="62" spans="2:6" ht="12.75">
      <c r="B62" s="39" t="s">
        <v>75</v>
      </c>
      <c r="C62" s="40" t="s">
        <v>76</v>
      </c>
      <c r="D62" s="22" t="s">
        <v>77</v>
      </c>
      <c r="E62" s="22" t="s">
        <v>78</v>
      </c>
      <c r="F62" s="43" t="s">
        <v>100</v>
      </c>
    </row>
    <row r="63" spans="1:7" ht="12.75">
      <c r="A63" s="13"/>
      <c r="B63" s="41">
        <v>41699</v>
      </c>
      <c r="C63" s="42">
        <v>122128</v>
      </c>
      <c r="D63" s="47">
        <f>F20</f>
        <v>26086.78</v>
      </c>
      <c r="E63" s="47">
        <f>F61</f>
        <v>23402.36500825611</v>
      </c>
      <c r="F63" s="48">
        <f>C63+D63-E63</f>
        <v>124812.41499174389</v>
      </c>
      <c r="G63" s="49"/>
    </row>
    <row r="64" spans="1:6" ht="12.75">
      <c r="A64" s="49"/>
      <c r="B64" s="49"/>
      <c r="C64" s="49"/>
      <c r="D64" s="49"/>
      <c r="E64" s="49"/>
      <c r="F64" s="49"/>
    </row>
    <row r="81" ht="12.75"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2011-12-16T12:08:54Z</cp:lastPrinted>
  <dcterms:created xsi:type="dcterms:W3CDTF">2008-08-18T07:30:19Z</dcterms:created>
  <dcterms:modified xsi:type="dcterms:W3CDTF">2014-05-27T13:40:24Z</dcterms:modified>
  <cp:category/>
  <cp:version/>
  <cp:contentType/>
  <cp:contentStatus/>
</cp:coreProperties>
</file>