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<sst xmlns="http://schemas.openxmlformats.org/spreadsheetml/2006/main" count="178" uniqueCount="139">
  <si>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</si>
  <si>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</si>
  <si>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</si>
  <si>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</si>
  <si>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</si>
  <si>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</si>
  <si>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</si>
  <si>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</si>
  <si>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</si>
  <si>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</si>
  <si>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</si>
  <si>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</si>
  <si>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</si>
  <si>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</si>
  <si>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</si>
  <si>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</si>
  <si>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</si>
  <si>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</si>
  <si>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</si>
  <si>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</si>
  <si>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</si>
  <si>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</si>
  <si>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</si>
  <si>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</si>
  <si>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</si>
  <si>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</si>
  <si>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</si>
  <si>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</si>
  <si>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</si>
  <si>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</si>
  <si>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</si>
  <si>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</si>
  <si>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</si>
  <si>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</si>
  <si>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</si>
  <si>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</si>
  <si>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</si>
  <si>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</si>
  <si>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</si>
  <si>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</si>
  <si>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</si>
  <si>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</si>
  <si>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</si>
  <si>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</si>
  <si>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</si>
  <si>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</si>
  <si>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</si>
  <si>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</si>
  <si>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</si>
  <si>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</si>
  <si>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</si>
  <si>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</si>
  <si>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</si>
  <si>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</si>
  <si>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</si>
  <si>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</si>
  <si>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</si>
  <si>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</si>
  <si>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</si>
  <si>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</si>
  <si>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</si>
  <si>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</si>
  <si>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</si>
  <si>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</si>
  <si>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</si>
  <si>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</si>
  <si>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</si>
  <si>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</si>
  <si>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</si>
  <si>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</si>
  <si>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</si>
  <si>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</si>
  <si>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</si>
  <si>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</si>
  <si>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</si>
  <si>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</si>
  <si>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</si>
  <si>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</si>
  <si>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</si>
  <si>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</si>
  <si>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</si>
  <si>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</si>
  <si>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</si>
  <si>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</si>
  <si>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</si>
  <si>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</si>
  <si>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</si>
  <si>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</si>
  <si>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</si>
  <si>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</si>
  <si>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</si>
  <si>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</si>
  <si>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Лампа</t>
  </si>
  <si>
    <t>3.  Материалы</t>
  </si>
  <si>
    <t>2шт</t>
  </si>
  <si>
    <t>Плановые накопления</t>
  </si>
  <si>
    <t>Кровли</t>
  </si>
  <si>
    <t>7. Налоги (транспортный, УСН)</t>
  </si>
  <si>
    <t>8шт</t>
  </si>
  <si>
    <t>ост.на 01.02</t>
  </si>
  <si>
    <t>январь</t>
  </si>
  <si>
    <t>2014 г.</t>
  </si>
  <si>
    <t xml:space="preserve">                    за  январь   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</si>
  <si>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</si>
  <si>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Страхование</t>
  </si>
  <si>
    <t>(за 2013г)</t>
  </si>
  <si>
    <t>Прочистка канализации п-д2,3</t>
  </si>
  <si>
    <t>Смена вентиля Д 25 (24шт) т.п.</t>
  </si>
  <si>
    <t>Смена вентиля Д 32 (8шт)</t>
  </si>
  <si>
    <t>Вентиль Д 32</t>
  </si>
  <si>
    <t>Вентиль Д 25</t>
  </si>
  <si>
    <t>24шт</t>
  </si>
  <si>
    <t>Тройник 25</t>
  </si>
  <si>
    <t>Тройник 32</t>
  </si>
  <si>
    <t>Муфта 25</t>
  </si>
  <si>
    <t>Сгон 25</t>
  </si>
  <si>
    <t>К/гайка 25</t>
  </si>
  <si>
    <t>Сгон 32</t>
  </si>
  <si>
    <t>К/гайка 32</t>
  </si>
  <si>
    <t>Муфта 32</t>
  </si>
  <si>
    <t>Уголок 32</t>
  </si>
  <si>
    <t>48шт</t>
  </si>
  <si>
    <t>4мп</t>
  </si>
  <si>
    <t>Смена сгона Д 25 (24шт) т.п.</t>
  </si>
  <si>
    <t>Смена сгона Д 32 (8шт)</t>
  </si>
  <si>
    <t>Установка хомута (2шт) п-д2,3</t>
  </si>
  <si>
    <t>Хомут</t>
  </si>
  <si>
    <t>Устр-во врезки Д 15 (2шт) т.п. п-д2</t>
  </si>
  <si>
    <t>Врезка</t>
  </si>
  <si>
    <t>Труба Д 32</t>
  </si>
  <si>
    <t>Смена труб Д 32 (4мп) п-д2 т.п.</t>
  </si>
  <si>
    <t>Смена труб Д 50 (1мп) п-д2 т.п.</t>
  </si>
  <si>
    <t>Труба Д 50</t>
  </si>
  <si>
    <t>1мп</t>
  </si>
  <si>
    <t>Смена патрона (4шт) т.п.</t>
  </si>
  <si>
    <t>Патрон</t>
  </si>
  <si>
    <t>4шт</t>
  </si>
  <si>
    <t>Смена ламп (13шт)</t>
  </si>
  <si>
    <t>13шт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</si>
</sst>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M57" sqref="M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65</v>
      </c>
      <c r="C2" s="1"/>
      <c r="D2" s="1" t="s">
        <v>67</v>
      </c>
      <c r="K2" t="s">
        <v>102</v>
      </c>
    </row>
    <row r="3" spans="2:13" ht="12.75">
      <c r="B3" s="1" t="s">
        <v>86</v>
      </c>
      <c r="C3" s="8" t="s">
        <v>100</v>
      </c>
      <c r="D3" s="8" t="s">
        <v>101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20">
        <v>1</v>
      </c>
      <c r="K6" s="20" t="s">
        <v>96</v>
      </c>
      <c r="L6" s="25">
        <v>5</v>
      </c>
      <c r="M6" s="52">
        <f>L6*114.3*1.202</f>
        <v>686.943</v>
      </c>
    </row>
    <row r="7" spans="1:13" ht="12.75">
      <c r="A7" t="s">
        <v>2</v>
      </c>
      <c r="E7">
        <v>5945.5</v>
      </c>
      <c r="F7" t="s">
        <v>66</v>
      </c>
      <c r="J7" s="14">
        <v>2</v>
      </c>
      <c r="K7" s="14" t="s">
        <v>42</v>
      </c>
      <c r="L7" s="14"/>
      <c r="M7" s="52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66</v>
      </c>
      <c r="J8" s="15"/>
      <c r="K8" s="15" t="s">
        <v>43</v>
      </c>
      <c r="L8" s="21">
        <v>5</v>
      </c>
      <c r="M8" s="52">
        <f t="shared" si="0"/>
        <v>686.943</v>
      </c>
    </row>
    <row r="9" spans="1:13" ht="12.75">
      <c r="A9" t="s">
        <v>4</v>
      </c>
      <c r="J9" s="16"/>
      <c r="K9" s="16" t="s">
        <v>44</v>
      </c>
      <c r="L9" s="23">
        <v>0</v>
      </c>
      <c r="M9" s="52">
        <f t="shared" si="0"/>
        <v>0</v>
      </c>
    </row>
    <row r="10" spans="1:13" ht="12.75">
      <c r="A10" t="s">
        <v>5</v>
      </c>
      <c r="E10">
        <v>1175.5</v>
      </c>
      <c r="F10" t="s">
        <v>66</v>
      </c>
      <c r="J10" s="15">
        <v>3</v>
      </c>
      <c r="K10" s="24" t="s">
        <v>45</v>
      </c>
      <c r="L10" s="21"/>
      <c r="M10" s="52">
        <f t="shared" si="0"/>
        <v>0</v>
      </c>
    </row>
    <row r="11" spans="1:13" ht="12.75">
      <c r="A11" t="s">
        <v>6</v>
      </c>
      <c r="E11">
        <v>5238.5</v>
      </c>
      <c r="F11" t="s">
        <v>66</v>
      </c>
      <c r="J11" s="16"/>
      <c r="K11" s="18" t="s">
        <v>48</v>
      </c>
      <c r="L11" s="23">
        <v>0</v>
      </c>
      <c r="M11" s="52">
        <f t="shared" si="0"/>
        <v>0</v>
      </c>
    </row>
    <row r="12" spans="1:13" ht="12.75">
      <c r="A12" t="s">
        <v>7</v>
      </c>
      <c r="E12">
        <v>927</v>
      </c>
      <c r="F12" t="s">
        <v>66</v>
      </c>
      <c r="J12" s="14">
        <v>4</v>
      </c>
      <c r="K12" s="17" t="s">
        <v>46</v>
      </c>
      <c r="L12" s="22"/>
      <c r="M12" s="52">
        <f t="shared" si="0"/>
        <v>0</v>
      </c>
    </row>
    <row r="13" spans="10:13" ht="12.75">
      <c r="J13" s="16"/>
      <c r="K13" s="18" t="s">
        <v>47</v>
      </c>
      <c r="L13" s="23">
        <v>10</v>
      </c>
      <c r="M13" s="52">
        <f t="shared" si="0"/>
        <v>1373.886</v>
      </c>
    </row>
    <row r="14" spans="2:13" ht="12.75">
      <c r="B14" s="1" t="s">
        <v>8</v>
      </c>
      <c r="C14" s="1"/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0:13" ht="12.75">
      <c r="J15" s="14">
        <v>6</v>
      </c>
      <c r="K15" s="17" t="s">
        <v>50</v>
      </c>
      <c r="L15" s="22"/>
      <c r="M15" s="52">
        <f t="shared" si="0"/>
        <v>0</v>
      </c>
    </row>
    <row r="16" spans="1:13" ht="12.75">
      <c r="A16" s="2" t="s">
        <v>9</v>
      </c>
      <c r="F16" s="11">
        <v>85416.76</v>
      </c>
      <c r="J16" s="15" t="s">
        <v>51</v>
      </c>
      <c r="K16" s="26" t="s">
        <v>52</v>
      </c>
      <c r="L16" s="21">
        <v>0</v>
      </c>
      <c r="M16" s="52">
        <f t="shared" si="0"/>
        <v>0</v>
      </c>
    </row>
    <row r="17" spans="1:13" ht="12.75">
      <c r="A17" t="s">
        <v>10</v>
      </c>
      <c r="F17" s="5">
        <v>70753.26</v>
      </c>
      <c r="J17" s="15" t="s">
        <v>53</v>
      </c>
      <c r="K17" s="26" t="s">
        <v>54</v>
      </c>
      <c r="L17" s="21">
        <v>6</v>
      </c>
      <c r="M17" s="52">
        <f t="shared" si="0"/>
        <v>824.3315999999999</v>
      </c>
    </row>
    <row r="18" spans="2:13" ht="12.75">
      <c r="B18" t="s">
        <v>11</v>
      </c>
      <c r="F18" s="9">
        <f>F17/F16</f>
        <v>0.8283299436785005</v>
      </c>
      <c r="J18" s="16" t="s">
        <v>55</v>
      </c>
      <c r="K18" s="18" t="s">
        <v>56</v>
      </c>
      <c r="L18" s="23">
        <v>5.98</v>
      </c>
      <c r="M18" s="52">
        <f t="shared" si="0"/>
        <v>821.583828</v>
      </c>
    </row>
    <row r="19" spans="1:13" ht="12.75">
      <c r="A19" s="7" t="s">
        <v>103</v>
      </c>
      <c r="B19" s="7"/>
      <c r="C19" s="7"/>
      <c r="D19" s="7"/>
      <c r="E19" s="7"/>
      <c r="F19" s="5">
        <v>1433.96</v>
      </c>
      <c r="J19" s="20"/>
      <c r="K19" s="27" t="s">
        <v>57</v>
      </c>
      <c r="L19" s="28">
        <f>SUM(L6:L18)</f>
        <v>31.98</v>
      </c>
      <c r="M19" s="34">
        <f>SUM(M6:M18)</f>
        <v>4393.687428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72187.22</v>
      </c>
      <c r="K20" s="1" t="s">
        <v>58</v>
      </c>
    </row>
    <row r="21" spans="10:13" ht="12.75">
      <c r="J21" s="22" t="s">
        <v>34</v>
      </c>
      <c r="K21" s="14"/>
      <c r="L21" s="22" t="s">
        <v>37</v>
      </c>
      <c r="M21" s="22" t="s">
        <v>40</v>
      </c>
    </row>
    <row r="22" spans="2:13" ht="12.75">
      <c r="B22" s="1" t="s">
        <v>13</v>
      </c>
      <c r="C22" s="1"/>
      <c r="J22" s="23" t="s">
        <v>35</v>
      </c>
      <c r="K22" s="23" t="s">
        <v>36</v>
      </c>
      <c r="L22" s="23" t="s">
        <v>59</v>
      </c>
      <c r="M22" s="23" t="s">
        <v>41</v>
      </c>
    </row>
    <row r="23" spans="10:13" ht="12.75">
      <c r="J23" s="20">
        <v>1</v>
      </c>
      <c r="K23" s="20" t="s">
        <v>106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107</v>
      </c>
      <c r="L24" s="25">
        <v>24.72</v>
      </c>
      <c r="M24" s="33">
        <f aca="true" t="shared" si="1" ref="M24:M33">L24*114.3*1.202*1.15</f>
        <v>3905.6831207999994</v>
      </c>
    </row>
    <row r="25" spans="1:13" ht="12.75">
      <c r="A25" t="s">
        <v>15</v>
      </c>
      <c r="D25" t="s">
        <v>84</v>
      </c>
      <c r="F25" s="11">
        <v>7516.11</v>
      </c>
      <c r="J25" s="20">
        <v>3</v>
      </c>
      <c r="K25" s="20" t="s">
        <v>108</v>
      </c>
      <c r="L25" s="25">
        <v>8.24</v>
      </c>
      <c r="M25" s="33">
        <f t="shared" si="1"/>
        <v>1301.8943735999999</v>
      </c>
    </row>
    <row r="26" spans="1:13" ht="12.75">
      <c r="A26" s="6" t="s">
        <v>18</v>
      </c>
      <c r="D26" t="s">
        <v>85</v>
      </c>
      <c r="F26" s="5">
        <v>1913.58</v>
      </c>
      <c r="J26" s="20">
        <v>4</v>
      </c>
      <c r="K26" s="20" t="s">
        <v>123</v>
      </c>
      <c r="L26" s="25">
        <v>9.84</v>
      </c>
      <c r="M26" s="33">
        <f t="shared" si="1"/>
        <v>1554.6893976</v>
      </c>
    </row>
    <row r="27" spans="1:13" ht="12.75">
      <c r="A27" s="6" t="s">
        <v>93</v>
      </c>
      <c r="F27" s="5">
        <v>0</v>
      </c>
      <c r="J27" s="20">
        <v>5</v>
      </c>
      <c r="K27" s="20" t="s">
        <v>124</v>
      </c>
      <c r="L27" s="25">
        <v>1.92</v>
      </c>
      <c r="M27" s="33">
        <f t="shared" si="1"/>
        <v>303.3540288</v>
      </c>
    </row>
    <row r="28" spans="1:13" ht="12.75">
      <c r="A28" s="4" t="s">
        <v>32</v>
      </c>
      <c r="F28" s="32">
        <f>F25+F26+F27</f>
        <v>9429.689999999999</v>
      </c>
      <c r="J28" s="20">
        <v>6</v>
      </c>
      <c r="K28" s="20" t="s">
        <v>125</v>
      </c>
      <c r="L28" s="25">
        <v>1</v>
      </c>
      <c r="M28" s="33">
        <f t="shared" si="1"/>
        <v>157.99688999999998</v>
      </c>
    </row>
    <row r="29" spans="1:13" ht="12.75">
      <c r="A29" s="4" t="s">
        <v>19</v>
      </c>
      <c r="J29" s="20">
        <v>7</v>
      </c>
      <c r="K29" s="20" t="s">
        <v>127</v>
      </c>
      <c r="L29" s="25">
        <v>8.92</v>
      </c>
      <c r="M29" s="33">
        <f t="shared" si="1"/>
        <v>1409.3322587999999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6421.14</v>
      </c>
      <c r="J30" s="20">
        <v>8</v>
      </c>
      <c r="K30" s="20" t="s">
        <v>130</v>
      </c>
      <c r="L30" s="25">
        <v>3.64</v>
      </c>
      <c r="M30" s="33">
        <f t="shared" si="1"/>
        <v>575.1086796</v>
      </c>
    </row>
    <row r="31" spans="1:13" ht="12.75">
      <c r="A31" t="s">
        <v>88</v>
      </c>
      <c r="J31" s="20">
        <v>9</v>
      </c>
      <c r="K31" s="20" t="s">
        <v>131</v>
      </c>
      <c r="L31" s="25">
        <v>1.35</v>
      </c>
      <c r="M31" s="33">
        <f t="shared" si="1"/>
        <v>213.2958015</v>
      </c>
    </row>
    <row r="32" spans="2:13" ht="12.75">
      <c r="B32">
        <f>F32/D32</f>
        <v>3539</v>
      </c>
      <c r="C32" t="s">
        <v>20</v>
      </c>
      <c r="D32" s="5">
        <v>3.31</v>
      </c>
      <c r="E32" t="s">
        <v>17</v>
      </c>
      <c r="F32" s="5">
        <v>11714.09</v>
      </c>
      <c r="J32" s="20">
        <v>10</v>
      </c>
      <c r="K32" s="20" t="s">
        <v>134</v>
      </c>
      <c r="L32" s="25">
        <v>1.17</v>
      </c>
      <c r="M32" s="33">
        <f t="shared" si="1"/>
        <v>184.85636129999995</v>
      </c>
    </row>
    <row r="33" spans="1:13" ht="12.75">
      <c r="A33" t="s">
        <v>89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 t="s">
        <v>137</v>
      </c>
      <c r="L33" s="25">
        <v>0.91</v>
      </c>
      <c r="M33" s="33">
        <f t="shared" si="1"/>
        <v>143.7771699</v>
      </c>
    </row>
    <row r="34" spans="1:13" ht="12.75">
      <c r="A34" t="s">
        <v>90</v>
      </c>
      <c r="D34" s="5"/>
      <c r="E34" t="s">
        <v>17</v>
      </c>
      <c r="F34" s="11">
        <f>B34*D34</f>
        <v>0</v>
      </c>
      <c r="J34" s="20"/>
      <c r="K34" s="30" t="s">
        <v>57</v>
      </c>
      <c r="L34" s="28">
        <f>SUM(L23:L33)</f>
        <v>71.36999999999999</v>
      </c>
      <c r="M34" s="34">
        <f>SUM(M23:M33)</f>
        <v>11276.2380393</v>
      </c>
    </row>
    <row r="35" spans="1:11" ht="12.75">
      <c r="A35" s="4" t="s">
        <v>21</v>
      </c>
      <c r="B35" s="10"/>
      <c r="C35" s="10"/>
      <c r="F35" s="32">
        <f>SUM(F30:F34)</f>
        <v>18135.23</v>
      </c>
      <c r="K35" s="1" t="s">
        <v>61</v>
      </c>
    </row>
    <row r="36" spans="1:13" ht="12.75">
      <c r="A36" s="4" t="s">
        <v>69</v>
      </c>
      <c r="B36" s="10"/>
      <c r="C36" s="10"/>
      <c r="F36" s="8"/>
      <c r="J36" s="22" t="s">
        <v>34</v>
      </c>
      <c r="K36" s="22"/>
      <c r="L36" s="22" t="s">
        <v>62</v>
      </c>
      <c r="M36" s="22" t="s">
        <v>40</v>
      </c>
    </row>
    <row r="37" spans="1:13" ht="12.75">
      <c r="A37" s="10" t="s">
        <v>70</v>
      </c>
      <c r="B37" s="10">
        <v>3</v>
      </c>
      <c r="C37" s="10"/>
      <c r="D37" s="5">
        <v>5483</v>
      </c>
      <c r="F37" s="36">
        <f>B37*D37</f>
        <v>16449</v>
      </c>
      <c r="J37" s="23" t="s">
        <v>35</v>
      </c>
      <c r="K37" s="23" t="s">
        <v>36</v>
      </c>
      <c r="L37" s="23"/>
      <c r="M37" s="23" t="s">
        <v>63</v>
      </c>
    </row>
    <row r="38" spans="1:13" ht="12.75">
      <c r="A38" s="50" t="s">
        <v>104</v>
      </c>
      <c r="B38" s="50" t="s">
        <v>105</v>
      </c>
      <c r="C38" s="50"/>
      <c r="D38" s="49"/>
      <c r="E38" s="48"/>
      <c r="F38" s="51">
        <v>3012</v>
      </c>
      <c r="J38" s="20">
        <v>1</v>
      </c>
      <c r="K38" s="20" t="s">
        <v>109</v>
      </c>
      <c r="L38" s="25" t="s">
        <v>98</v>
      </c>
      <c r="M38" s="25">
        <v>2800</v>
      </c>
    </row>
    <row r="39" spans="1:13" ht="12.75">
      <c r="A39" s="4" t="s">
        <v>77</v>
      </c>
      <c r="F39" s="8">
        <f>SUM(F37+F38)</f>
        <v>19461</v>
      </c>
      <c r="J39" s="20">
        <v>2</v>
      </c>
      <c r="K39" s="20" t="s">
        <v>110</v>
      </c>
      <c r="L39" s="25" t="s">
        <v>111</v>
      </c>
      <c r="M39" s="25">
        <v>7800</v>
      </c>
    </row>
    <row r="40" spans="1:13" ht="12.75">
      <c r="A40" s="4" t="s">
        <v>71</v>
      </c>
      <c r="B40" s="4"/>
      <c r="J40" s="20">
        <v>3</v>
      </c>
      <c r="K40" s="20" t="s">
        <v>112</v>
      </c>
      <c r="L40" s="25" t="s">
        <v>111</v>
      </c>
      <c r="M40" s="25">
        <v>552</v>
      </c>
    </row>
    <row r="41" spans="1:13" ht="12.75">
      <c r="A41" t="s">
        <v>22</v>
      </c>
      <c r="C41">
        <v>170006</v>
      </c>
      <c r="D41">
        <v>219171.6</v>
      </c>
      <c r="E41">
        <v>5945.5</v>
      </c>
      <c r="F41" s="35">
        <f>C41/D41*E41</f>
        <v>4611.777588884691</v>
      </c>
      <c r="J41" s="20">
        <v>4</v>
      </c>
      <c r="K41" s="20" t="s">
        <v>113</v>
      </c>
      <c r="L41" s="25" t="s">
        <v>98</v>
      </c>
      <c r="M41" s="25">
        <v>592</v>
      </c>
    </row>
    <row r="42" spans="1:13" ht="12.75">
      <c r="A42" t="s">
        <v>23</v>
      </c>
      <c r="C42">
        <v>161990</v>
      </c>
      <c r="D42">
        <v>219171.6</v>
      </c>
      <c r="E42">
        <v>5945.5</v>
      </c>
      <c r="F42" s="35">
        <f>C42/D42*E42</f>
        <v>4394.326386265374</v>
      </c>
      <c r="J42" s="20">
        <v>5</v>
      </c>
      <c r="K42" s="20" t="s">
        <v>114</v>
      </c>
      <c r="L42" s="25" t="s">
        <v>111</v>
      </c>
      <c r="M42" s="25">
        <v>336</v>
      </c>
    </row>
    <row r="43" spans="1:13" ht="12.75">
      <c r="A43" t="s">
        <v>24</v>
      </c>
      <c r="F43" s="11">
        <f>M34</f>
        <v>11276.2380393</v>
      </c>
      <c r="J43" s="20">
        <v>6</v>
      </c>
      <c r="K43" s="20" t="s">
        <v>115</v>
      </c>
      <c r="L43" s="25" t="s">
        <v>111</v>
      </c>
      <c r="M43" s="25">
        <v>960</v>
      </c>
    </row>
    <row r="44" spans="1:13" ht="12.75">
      <c r="A44" t="s">
        <v>82</v>
      </c>
      <c r="F44" s="5">
        <v>0</v>
      </c>
      <c r="J44" s="20">
        <v>7</v>
      </c>
      <c r="K44" s="20" t="s">
        <v>116</v>
      </c>
      <c r="L44" s="25" t="s">
        <v>111</v>
      </c>
      <c r="M44" s="25">
        <v>336</v>
      </c>
    </row>
    <row r="45" spans="1:13" ht="12.75">
      <c r="A45" t="s">
        <v>25</v>
      </c>
      <c r="F45" s="11">
        <f>M62</f>
        <v>24344.96</v>
      </c>
      <c r="J45" s="20">
        <v>8</v>
      </c>
      <c r="K45" s="20" t="s">
        <v>117</v>
      </c>
      <c r="L45" s="25" t="s">
        <v>98</v>
      </c>
      <c r="M45" s="25">
        <v>512</v>
      </c>
    </row>
    <row r="46" spans="1:13" ht="12.75">
      <c r="A46" t="s">
        <v>26</v>
      </c>
      <c r="F46" s="5"/>
      <c r="J46" s="20">
        <v>9</v>
      </c>
      <c r="K46" s="20" t="s">
        <v>118</v>
      </c>
      <c r="L46" s="25" t="s">
        <v>98</v>
      </c>
      <c r="M46" s="25">
        <v>168</v>
      </c>
    </row>
    <row r="47" spans="1:13" ht="12.75">
      <c r="A47" t="s">
        <v>27</v>
      </c>
      <c r="F47" s="5"/>
      <c r="J47" s="20">
        <v>10</v>
      </c>
      <c r="K47" s="20" t="s">
        <v>119</v>
      </c>
      <c r="L47" s="25" t="s">
        <v>98</v>
      </c>
      <c r="M47" s="25">
        <v>296</v>
      </c>
    </row>
    <row r="48" spans="2:13" ht="12.75">
      <c r="B48">
        <v>5945.5</v>
      </c>
      <c r="C48" t="s">
        <v>16</v>
      </c>
      <c r="D48" s="11">
        <v>0.28</v>
      </c>
      <c r="E48" t="s">
        <v>17</v>
      </c>
      <c r="F48" s="11">
        <f>B48*D48</f>
        <v>1664.7400000000002</v>
      </c>
      <c r="J48" s="20">
        <v>11</v>
      </c>
      <c r="K48" s="20" t="s">
        <v>120</v>
      </c>
      <c r="L48" s="25" t="s">
        <v>94</v>
      </c>
      <c r="M48" s="25">
        <v>24</v>
      </c>
    </row>
    <row r="49" spans="1:13" ht="12.75">
      <c r="A49" s="46" t="s">
        <v>91</v>
      </c>
      <c r="B49" s="46"/>
      <c r="C49" s="46"/>
      <c r="D49" s="46"/>
      <c r="E49" s="46"/>
      <c r="F49" s="47">
        <v>0</v>
      </c>
      <c r="J49" s="20">
        <v>12</v>
      </c>
      <c r="K49" s="20" t="s">
        <v>119</v>
      </c>
      <c r="L49" s="25" t="s">
        <v>94</v>
      </c>
      <c r="M49" s="25">
        <v>20</v>
      </c>
    </row>
    <row r="50" spans="1:13" ht="12.75">
      <c r="A50" s="4" t="s">
        <v>74</v>
      </c>
      <c r="B50" s="10"/>
      <c r="C50" s="10"/>
      <c r="F50" s="32">
        <f>SUM(F41:F48)</f>
        <v>46292.04201445006</v>
      </c>
      <c r="J50" s="20">
        <v>13</v>
      </c>
      <c r="K50" s="20" t="s">
        <v>119</v>
      </c>
      <c r="L50" s="25" t="s">
        <v>121</v>
      </c>
      <c r="M50" s="25">
        <v>9120</v>
      </c>
    </row>
    <row r="51" spans="1:13" ht="12.75">
      <c r="A51" s="4" t="s">
        <v>72</v>
      </c>
      <c r="F51" s="5"/>
      <c r="J51" s="20">
        <v>14</v>
      </c>
      <c r="K51" s="20" t="s">
        <v>129</v>
      </c>
      <c r="L51" s="25" t="s">
        <v>122</v>
      </c>
      <c r="M51" s="25">
        <v>480</v>
      </c>
    </row>
    <row r="52" spans="1:13" ht="12.75">
      <c r="A52" t="s">
        <v>28</v>
      </c>
      <c r="B52">
        <v>5945.5</v>
      </c>
      <c r="C52" t="s">
        <v>66</v>
      </c>
      <c r="D52" s="5">
        <v>0.12</v>
      </c>
      <c r="E52" t="s">
        <v>17</v>
      </c>
      <c r="F52" s="11">
        <f>B52*D52</f>
        <v>713.4599999999999</v>
      </c>
      <c r="J52" s="20">
        <v>15</v>
      </c>
      <c r="K52" s="20" t="s">
        <v>126</v>
      </c>
      <c r="L52" s="25" t="s">
        <v>94</v>
      </c>
      <c r="M52" s="25">
        <v>168</v>
      </c>
    </row>
    <row r="53" spans="1:13" ht="12.75">
      <c r="A53" t="s">
        <v>29</v>
      </c>
      <c r="F53" s="5"/>
      <c r="J53" s="20">
        <v>16</v>
      </c>
      <c r="K53" s="20" t="s">
        <v>128</v>
      </c>
      <c r="L53" s="25" t="s">
        <v>94</v>
      </c>
      <c r="M53" s="25">
        <v>22</v>
      </c>
    </row>
    <row r="54" spans="1:13" ht="12.75">
      <c r="A54" s="7" t="s">
        <v>83</v>
      </c>
      <c r="F54" s="5"/>
      <c r="J54" s="20">
        <v>17</v>
      </c>
      <c r="K54" s="20" t="s">
        <v>132</v>
      </c>
      <c r="L54" s="25" t="s">
        <v>133</v>
      </c>
      <c r="M54" s="25">
        <v>30.2</v>
      </c>
    </row>
    <row r="55" spans="2:13" ht="12.75">
      <c r="B55">
        <v>5945.5</v>
      </c>
      <c r="C55" t="s">
        <v>16</v>
      </c>
      <c r="D55" s="11">
        <v>0.79</v>
      </c>
      <c r="E55" t="s">
        <v>17</v>
      </c>
      <c r="F55" s="11">
        <f>B55*D55</f>
        <v>4696.945000000001</v>
      </c>
      <c r="G55" s="7"/>
      <c r="H55" s="7"/>
      <c r="J55" s="20">
        <v>18</v>
      </c>
      <c r="K55" s="20" t="s">
        <v>135</v>
      </c>
      <c r="L55" s="25" t="s">
        <v>136</v>
      </c>
      <c r="M55" s="25">
        <v>44</v>
      </c>
    </row>
    <row r="56" spans="1:13" ht="12.75">
      <c r="A56" s="4" t="s">
        <v>73</v>
      </c>
      <c r="F56" s="32">
        <f>F52+F55</f>
        <v>5410.405000000001</v>
      </c>
      <c r="J56" s="20">
        <v>19</v>
      </c>
      <c r="K56" s="20" t="s">
        <v>92</v>
      </c>
      <c r="L56" s="25" t="s">
        <v>138</v>
      </c>
      <c r="M56" s="25">
        <v>84.76</v>
      </c>
    </row>
    <row r="57" spans="1:13" ht="12.75">
      <c r="A57" s="4" t="s">
        <v>75</v>
      </c>
      <c r="J57" s="20">
        <v>20</v>
      </c>
      <c r="K57" s="20"/>
      <c r="L57" s="25"/>
      <c r="M57" s="25"/>
    </row>
    <row r="58" spans="1:13" ht="12.75">
      <c r="A58" s="7" t="s">
        <v>30</v>
      </c>
      <c r="B58" s="7"/>
      <c r="C58" s="7"/>
      <c r="D58" s="7"/>
      <c r="E58" s="7"/>
      <c r="F58" s="7"/>
      <c r="J58" s="20">
        <v>21</v>
      </c>
      <c r="K58" s="20"/>
      <c r="L58" s="25"/>
      <c r="M58" s="25"/>
    </row>
    <row r="59" spans="2:13" ht="12.75">
      <c r="B59">
        <v>5945.5</v>
      </c>
      <c r="C59" t="s">
        <v>16</v>
      </c>
      <c r="D59" s="11">
        <v>2.06</v>
      </c>
      <c r="E59" t="s">
        <v>17</v>
      </c>
      <c r="F59" s="11">
        <f>B59*D59</f>
        <v>12247.73</v>
      </c>
      <c r="J59" s="20">
        <v>22</v>
      </c>
      <c r="K59" s="20"/>
      <c r="L59" s="25"/>
      <c r="M59" s="25"/>
    </row>
    <row r="60" spans="1:13" ht="12.75">
      <c r="A60" s="4" t="s">
        <v>76</v>
      </c>
      <c r="F60" s="8">
        <f>SUM(F59)</f>
        <v>12247.73</v>
      </c>
      <c r="J60" s="20">
        <v>23</v>
      </c>
      <c r="K60" s="20"/>
      <c r="L60" s="25"/>
      <c r="M60" s="25"/>
    </row>
    <row r="61" spans="1:13" ht="12.75">
      <c r="A61" s="53" t="s">
        <v>97</v>
      </c>
      <c r="B61" s="46"/>
      <c r="C61" s="46"/>
      <c r="D61" s="47">
        <v>0</v>
      </c>
      <c r="E61" s="46"/>
      <c r="F61" s="54">
        <f>D61*E7</f>
        <v>0</v>
      </c>
      <c r="J61" s="20">
        <v>24</v>
      </c>
      <c r="K61" s="20"/>
      <c r="L61" s="25"/>
      <c r="M61" s="25"/>
    </row>
    <row r="62" spans="1:13" ht="12.75">
      <c r="A62" s="1" t="s">
        <v>31</v>
      </c>
      <c r="B62" s="1"/>
      <c r="F62" s="32">
        <f>F28+F35+F39+F50+F56+F60+F61</f>
        <v>110976.09701445005</v>
      </c>
      <c r="J62" s="20"/>
      <c r="K62" s="20"/>
      <c r="L62" s="31" t="s">
        <v>64</v>
      </c>
      <c r="M62" s="34">
        <f>SUM(M38:M61)</f>
        <v>24344.96</v>
      </c>
    </row>
    <row r="63" spans="1:6" ht="12.75">
      <c r="A63" s="1" t="s">
        <v>95</v>
      </c>
      <c r="B63" s="37"/>
      <c r="C63" s="37">
        <v>0.058</v>
      </c>
      <c r="D63" s="1"/>
      <c r="E63" s="1"/>
      <c r="F63" s="32">
        <f>F62*5.8%</f>
        <v>6436.613626838102</v>
      </c>
    </row>
    <row r="64" spans="1:6" ht="15">
      <c r="A64" s="12" t="s">
        <v>33</v>
      </c>
      <c r="B64" s="12"/>
      <c r="C64" s="12"/>
      <c r="D64" s="12"/>
      <c r="E64" s="12"/>
      <c r="F64" s="43">
        <f>F62+F63</f>
        <v>117412.71064128815</v>
      </c>
    </row>
    <row r="65" spans="2:6" ht="12.75">
      <c r="B65" s="38" t="s">
        <v>78</v>
      </c>
      <c r="C65" s="39" t="s">
        <v>79</v>
      </c>
      <c r="D65" s="22" t="s">
        <v>80</v>
      </c>
      <c r="E65" s="22" t="s">
        <v>81</v>
      </c>
      <c r="F65" s="42" t="s">
        <v>99</v>
      </c>
    </row>
    <row r="66" spans="1:6" ht="12.75">
      <c r="A66" s="13"/>
      <c r="B66" s="40">
        <v>41640</v>
      </c>
      <c r="C66" s="41">
        <v>-57136</v>
      </c>
      <c r="D66" s="44">
        <f>F20</f>
        <v>72187.22</v>
      </c>
      <c r="E66" s="44">
        <f>F64</f>
        <v>117412.71064128815</v>
      </c>
      <c r="F66" s="45">
        <f>C66+D66-E66</f>
        <v>-102361.49064128815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2014-03-26T17:32:38Z</dcterms:modified>
  <cp:category/>
  <cp:version/>
  <cp:contentType/>
  <cp:contentStatus/>
</cp:coreProperties>
</file>