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<sst xmlns="http://schemas.openxmlformats.org/spreadsheetml/2006/main" count="121" uniqueCount="95">
  <si>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</si>
  <si>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</si>
  <si>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</si>
  <si>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</si>
  <si>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</si>
  <si>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</si>
  <si>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</si>
  <si>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</si>
  <si>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</si>
  <si>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</si>
  <si>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</si>
  <si>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</si>
  <si>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</si>
  <si>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</si>
  <si>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</si>
  <si>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</si>
  <si>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</si>
  <si>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</si>
  <si>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</si>
  <si>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</si>
  <si>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</si>
  <si>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</si>
  <si>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</si>
  <si>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</si>
  <si>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</si>
  <si>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</si>
  <si>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</si>
  <si>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</si>
  <si>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</si>
  <si>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</si>
  <si>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</si>
  <si>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</si>
  <si>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</si>
  <si>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</si>
  <si>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</si>
  <si>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</si>
  <si>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</si>
  <si>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</si>
  <si>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</si>
  <si>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</si>
  <si>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</si>
  <si>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</si>
  <si>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</si>
  <si>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</si>
  <si>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</si>
  <si>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</si>
  <si>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</si>
  <si>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</si>
  <si>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</si>
  <si>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</si>
  <si>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</si>
  <si>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</si>
  <si>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</si>
  <si>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</si>
  <si>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</si>
  <si>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</si>
  <si>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</si>
  <si>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</si>
  <si>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</si>
  <si>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</si>
  <si>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</si>
  <si>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</si>
  <si>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</si>
  <si>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</si>
  <si>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</si>
  <si>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</si>
  <si>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</si>
  <si>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</si>
  <si>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</si>
  <si>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</si>
  <si>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</si>
  <si>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</si>
  <si>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</si>
  <si>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</si>
  <si>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9</t>
  </si>
  <si>
    <t xml:space="preserve">   Учет затрат по текущему ремонту по ул. п. Элеватор 9</t>
  </si>
  <si>
    <t>остаток</t>
  </si>
  <si>
    <t>на</t>
  </si>
  <si>
    <t>поступило</t>
  </si>
  <si>
    <t>израсх.</t>
  </si>
  <si>
    <t>4) Аварийные заявки</t>
  </si>
  <si>
    <t>Рентабельность 0,8%</t>
  </si>
  <si>
    <t>(з/пл. мастеров, ЕСН, услуги сбербанка)</t>
  </si>
  <si>
    <t>0,4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</si>
  <si>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</si>
  <si>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</si>
  <si>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</si>
  <si>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</si>
  <si>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</si>
  <si>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2013 г.</t>
  </si>
  <si>
    <t>3.</t>
  </si>
  <si>
    <t>Рязаньгоргаз (техобслуживание и ремонт)</t>
  </si>
  <si>
    <t>ост.на 01.11.</t>
  </si>
  <si>
    <t>октябрь</t>
  </si>
  <si>
    <t xml:space="preserve">                    за  октябрь   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</si>
</sst>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4">
      <selection activeCell="D56" sqref="D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94</v>
      </c>
    </row>
    <row r="3" spans="2:13" ht="12.75">
      <c r="B3" s="1" t="s">
        <v>84</v>
      </c>
      <c r="C3" s="8" t="s">
        <v>93</v>
      </c>
      <c r="D3" s="8" t="s">
        <v>89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379</v>
      </c>
      <c r="F7" t="s">
        <v>72</v>
      </c>
      <c r="J7" s="15"/>
      <c r="K7" s="15" t="s">
        <v>50</v>
      </c>
      <c r="L7" s="21">
        <v>2.04</v>
      </c>
      <c r="M7" s="33">
        <f>L7*89.21*1.202</f>
        <v>218.75005679999998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5</v>
      </c>
      <c r="E10">
        <v>176</v>
      </c>
      <c r="F10" t="s">
        <v>72</v>
      </c>
      <c r="J10" s="16"/>
      <c r="K10" s="18" t="s">
        <v>55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3112</v>
      </c>
      <c r="F11" t="s">
        <v>72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7</v>
      </c>
      <c r="E12">
        <v>27</v>
      </c>
      <c r="F12" t="s">
        <v>72</v>
      </c>
      <c r="J12" s="16"/>
      <c r="K12" s="18" t="s">
        <v>54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4275.85</v>
      </c>
      <c r="J16" s="15" t="s">
        <v>60</v>
      </c>
      <c r="K16" s="26" t="s">
        <v>61</v>
      </c>
      <c r="L16" s="21">
        <v>0</v>
      </c>
      <c r="M16" s="33">
        <f t="shared" si="0"/>
        <v>0</v>
      </c>
    </row>
    <row r="17" spans="1:13" ht="12.75">
      <c r="A17" t="s">
        <v>10</v>
      </c>
      <c r="F17" s="5">
        <v>2603.38</v>
      </c>
      <c r="J17" s="16" t="s">
        <v>62</v>
      </c>
      <c r="K17" s="18" t="s">
        <v>63</v>
      </c>
      <c r="L17" s="23">
        <v>0</v>
      </c>
      <c r="M17" s="33">
        <f t="shared" si="0"/>
        <v>0</v>
      </c>
    </row>
    <row r="18" spans="2:13" ht="12.75">
      <c r="B18" t="s">
        <v>11</v>
      </c>
      <c r="F18" s="9">
        <f>F17/F16</f>
        <v>0.6088567185471894</v>
      </c>
      <c r="J18" s="20"/>
      <c r="K18" s="27" t="s">
        <v>64</v>
      </c>
      <c r="L18" s="28">
        <f>SUM(L7:L17)</f>
        <v>2.04</v>
      </c>
      <c r="M18" s="34">
        <f>SUM(M7:M17)</f>
        <v>218.75005679999998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2603.38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3">
        <v>1</v>
      </c>
      <c r="K22" s="42"/>
      <c r="L22" s="23"/>
      <c r="M22" s="33">
        <f>L22*89.21*1.202*1.15</f>
        <v>0</v>
      </c>
    </row>
    <row r="23" spans="10:13" ht="12.75">
      <c r="J23" s="23">
        <v>2</v>
      </c>
      <c r="K23" s="42"/>
      <c r="L23" s="23"/>
      <c r="M23" s="33">
        <f>L23*89.21*1.202*1.15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3</v>
      </c>
      <c r="K24" s="42"/>
      <c r="L24" s="23"/>
      <c r="M24" s="33">
        <f>L24*89.21*1.202*1.15</f>
        <v>0</v>
      </c>
    </row>
    <row r="25" spans="1:13" ht="12.75">
      <c r="A25" t="s">
        <v>16</v>
      </c>
      <c r="D25" t="s">
        <v>83</v>
      </c>
      <c r="F25" s="11">
        <v>2312.65</v>
      </c>
      <c r="J25" s="23">
        <v>4</v>
      </c>
      <c r="K25" s="42"/>
      <c r="L25" s="23"/>
      <c r="M25" s="33">
        <f>L25*89.21*1.202*1.15</f>
        <v>0</v>
      </c>
    </row>
    <row r="26" spans="1:13" ht="12.75">
      <c r="A26" s="6" t="s">
        <v>19</v>
      </c>
      <c r="J26" s="25">
        <v>5</v>
      </c>
      <c r="K26" s="43"/>
      <c r="L26" s="25">
        <v>0</v>
      </c>
      <c r="M26" s="33">
        <f>L26*89.21*1.202*1.15</f>
        <v>0</v>
      </c>
    </row>
    <row r="27" spans="1:13" ht="12.75">
      <c r="A27" s="6" t="s">
        <v>90</v>
      </c>
      <c r="F27" s="5">
        <v>0</v>
      </c>
      <c r="J27" s="20"/>
      <c r="K27" s="30" t="s">
        <v>64</v>
      </c>
      <c r="L27" s="28">
        <f>SUM(L26:L26)</f>
        <v>0</v>
      </c>
      <c r="M27" s="34">
        <f>SUM(M22:M26)</f>
        <v>0</v>
      </c>
    </row>
    <row r="28" spans="1:11" ht="12.75">
      <c r="A28" s="4" t="s">
        <v>39</v>
      </c>
      <c r="F28" s="32">
        <f>F25+F26+F27</f>
        <v>2312.65</v>
      </c>
      <c r="K28" s="1" t="s">
        <v>68</v>
      </c>
    </row>
    <row r="29" spans="1:13" ht="12.75">
      <c r="A29" s="4" t="s">
        <v>20</v>
      </c>
      <c r="J29" s="22" t="s">
        <v>41</v>
      </c>
      <c r="K29" s="22"/>
      <c r="L29" s="22" t="s">
        <v>69</v>
      </c>
      <c r="M29" s="22" t="s">
        <v>47</v>
      </c>
    </row>
    <row r="30" spans="1:13" ht="12.75">
      <c r="A30" t="s">
        <v>85</v>
      </c>
      <c r="D30" s="5">
        <v>1.08</v>
      </c>
      <c r="E30" t="s">
        <v>18</v>
      </c>
      <c r="F30" s="11">
        <f>E7*D30</f>
        <v>409.32000000000005</v>
      </c>
      <c r="J30" s="23" t="s">
        <v>42</v>
      </c>
      <c r="K30" s="23" t="s">
        <v>43</v>
      </c>
      <c r="L30" s="23"/>
      <c r="M30" s="23" t="s">
        <v>70</v>
      </c>
    </row>
    <row r="31" spans="1:13" ht="12.75">
      <c r="A31" t="s">
        <v>86</v>
      </c>
      <c r="J31" s="23">
        <v>1</v>
      </c>
      <c r="K31" s="42"/>
      <c r="L31" s="23"/>
      <c r="M31" s="23"/>
    </row>
    <row r="32" spans="2:13" ht="12.75">
      <c r="B32">
        <f>F32/D32</f>
        <v>100</v>
      </c>
      <c r="C32" t="s">
        <v>21</v>
      </c>
      <c r="D32" s="5">
        <v>3.31</v>
      </c>
      <c r="E32" t="s">
        <v>18</v>
      </c>
      <c r="F32" s="5">
        <v>331</v>
      </c>
      <c r="J32" s="23">
        <v>2</v>
      </c>
      <c r="K32" s="42"/>
      <c r="L32" s="23"/>
      <c r="M32" s="23"/>
    </row>
    <row r="33" spans="1:13" ht="12.75">
      <c r="A33" t="s">
        <v>87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J33" s="23">
        <v>3</v>
      </c>
      <c r="K33" s="42"/>
      <c r="L33" s="23"/>
      <c r="M33" s="23"/>
    </row>
    <row r="34" spans="1:13" ht="12.75">
      <c r="A34" t="s">
        <v>88</v>
      </c>
      <c r="F34" s="5">
        <v>0</v>
      </c>
      <c r="J34" s="23">
        <v>4</v>
      </c>
      <c r="K34" s="42"/>
      <c r="L34" s="23"/>
      <c r="M34" s="23"/>
    </row>
    <row r="35" spans="1:13" ht="12.75">
      <c r="A35" s="4" t="s">
        <v>22</v>
      </c>
      <c r="B35" s="10"/>
      <c r="C35" s="10"/>
      <c r="F35" s="32">
        <f>SUM(F30:F34)</f>
        <v>740.32</v>
      </c>
      <c r="J35" s="23">
        <v>5</v>
      </c>
      <c r="K35" s="42"/>
      <c r="L35" s="23"/>
      <c r="M35" s="23"/>
    </row>
    <row r="36" spans="1:13" ht="12.75">
      <c r="A36" s="4" t="s">
        <v>23</v>
      </c>
      <c r="B36" s="4"/>
      <c r="J36" s="23">
        <v>6</v>
      </c>
      <c r="K36" s="42"/>
      <c r="L36" s="23"/>
      <c r="M36" s="23"/>
    </row>
    <row r="37" spans="1:13" ht="12.75">
      <c r="A37" t="s">
        <v>24</v>
      </c>
      <c r="C37">
        <v>156985</v>
      </c>
      <c r="D37">
        <v>219171.6</v>
      </c>
      <c r="E37">
        <v>379</v>
      </c>
      <c r="F37" s="36">
        <f>C37/D37*E37</f>
        <v>271.464528250923</v>
      </c>
      <c r="J37" s="25">
        <v>7</v>
      </c>
      <c r="K37" s="43"/>
      <c r="L37" s="25">
        <v>0</v>
      </c>
      <c r="M37" s="25">
        <v>0</v>
      </c>
    </row>
    <row r="38" spans="1:13" ht="12.75">
      <c r="A38" t="s">
        <v>25</v>
      </c>
      <c r="C38">
        <v>126360</v>
      </c>
      <c r="D38">
        <v>219171.6</v>
      </c>
      <c r="E38">
        <v>379</v>
      </c>
      <c r="F38" s="36">
        <f>C38/D38*E38</f>
        <v>218.5065948325422</v>
      </c>
      <c r="J38" s="20"/>
      <c r="K38" s="20"/>
      <c r="L38" s="31" t="s">
        <v>71</v>
      </c>
      <c r="M38" s="34">
        <f>SUM(M31+M32+M33+M34)</f>
        <v>0</v>
      </c>
    </row>
    <row r="39" spans="1:6" ht="12.75">
      <c r="A39" t="s">
        <v>26</v>
      </c>
      <c r="F39" s="11">
        <f>M27</f>
        <v>0</v>
      </c>
    </row>
    <row r="40" spans="1:6" ht="12.75">
      <c r="A40" t="s">
        <v>80</v>
      </c>
      <c r="F40" s="5"/>
    </row>
    <row r="41" spans="2:6" ht="12.75">
      <c r="B41">
        <v>379</v>
      </c>
      <c r="C41" t="s">
        <v>17</v>
      </c>
      <c r="D41" s="5"/>
      <c r="F41" s="11">
        <f>B41*D41</f>
        <v>0</v>
      </c>
    </row>
    <row r="42" spans="1:6" ht="12.75">
      <c r="A42" t="s">
        <v>27</v>
      </c>
      <c r="F42" s="11">
        <f>M38</f>
        <v>0</v>
      </c>
    </row>
    <row r="43" spans="1:6" ht="12.75">
      <c r="A43" t="s">
        <v>28</v>
      </c>
      <c r="F43" s="5"/>
    </row>
    <row r="44" spans="1:6" ht="12.75">
      <c r="A44" t="s">
        <v>29</v>
      </c>
      <c r="F44" s="5"/>
    </row>
    <row r="45" spans="2:6" ht="12.75">
      <c r="B45">
        <v>379</v>
      </c>
      <c r="C45" t="s">
        <v>17</v>
      </c>
      <c r="D45" s="11">
        <v>0.29</v>
      </c>
      <c r="E45" t="s">
        <v>18</v>
      </c>
      <c r="F45" s="11">
        <f>B45*D45</f>
        <v>109.91</v>
      </c>
    </row>
    <row r="46" spans="1:6" ht="12.75">
      <c r="A46" s="46" t="s">
        <v>91</v>
      </c>
      <c r="B46" s="46"/>
      <c r="C46" s="46"/>
      <c r="D46" s="47"/>
      <c r="E46" s="46"/>
      <c r="F46" s="47">
        <v>0</v>
      </c>
    </row>
    <row r="47" spans="1:6" ht="12.75">
      <c r="A47" s="4" t="s">
        <v>30</v>
      </c>
      <c r="B47" s="10"/>
      <c r="C47" s="10"/>
      <c r="F47" s="32">
        <f>SUM(F37:F46)</f>
        <v>599.8811230834652</v>
      </c>
    </row>
    <row r="48" spans="1:6" ht="12.75">
      <c r="A48" s="4" t="s">
        <v>31</v>
      </c>
      <c r="F48" s="5"/>
    </row>
    <row r="49" spans="1:6" ht="12.75">
      <c r="A49" t="s">
        <v>32</v>
      </c>
      <c r="B49">
        <v>379</v>
      </c>
      <c r="C49" t="s">
        <v>72</v>
      </c>
      <c r="D49" s="5">
        <v>0.12</v>
      </c>
      <c r="E49" t="s">
        <v>18</v>
      </c>
      <c r="F49" s="11">
        <f>B49*D49</f>
        <v>45.48</v>
      </c>
    </row>
    <row r="50" spans="1:6" ht="12.75">
      <c r="A50" t="s">
        <v>33</v>
      </c>
      <c r="F50" s="5"/>
    </row>
    <row r="51" spans="1:6" ht="12.75">
      <c r="A51" s="7" t="s">
        <v>82</v>
      </c>
      <c r="F51" s="5"/>
    </row>
    <row r="52" spans="2:6" ht="12.75">
      <c r="B52">
        <v>379</v>
      </c>
      <c r="C52" t="s">
        <v>17</v>
      </c>
      <c r="D52" s="11">
        <v>0.67</v>
      </c>
      <c r="E52" t="s">
        <v>18</v>
      </c>
      <c r="F52" s="11">
        <f>B52*D52</f>
        <v>253.93</v>
      </c>
    </row>
    <row r="53" spans="1:6" ht="12.75">
      <c r="A53" s="4" t="s">
        <v>34</v>
      </c>
      <c r="F53" s="32">
        <f>F49+F52</f>
        <v>299.41</v>
      </c>
    </row>
    <row r="54" ht="12.75">
      <c r="A54" s="4" t="s">
        <v>35</v>
      </c>
    </row>
    <row r="55" spans="1:6" ht="12.75">
      <c r="A55" s="7" t="s">
        <v>36</v>
      </c>
      <c r="B55" s="7"/>
      <c r="C55" s="7"/>
      <c r="D55" s="7"/>
      <c r="E55" s="7"/>
      <c r="F55" s="7"/>
    </row>
    <row r="56" spans="2:6" ht="12.75">
      <c r="B56">
        <v>379</v>
      </c>
      <c r="C56" t="s">
        <v>17</v>
      </c>
      <c r="D56" s="11">
        <v>1.89</v>
      </c>
      <c r="E56" t="s">
        <v>18</v>
      </c>
      <c r="F56" s="11">
        <f>B56*D56</f>
        <v>716.31</v>
      </c>
    </row>
    <row r="57" spans="1:6" ht="12.75">
      <c r="A57" s="4" t="s">
        <v>37</v>
      </c>
      <c r="F57" s="8">
        <f>SUM(F56)</f>
        <v>716.31</v>
      </c>
    </row>
    <row r="58" spans="1:6" ht="12.75">
      <c r="A58" s="1" t="s">
        <v>38</v>
      </c>
      <c r="B58" s="1"/>
      <c r="F58" s="32">
        <f>F28+F35+F47+F53+F57</f>
        <v>4668.571123083466</v>
      </c>
    </row>
    <row r="59" spans="1:6" ht="12.75">
      <c r="A59" s="1" t="s">
        <v>81</v>
      </c>
      <c r="B59" s="1"/>
      <c r="C59" s="1"/>
      <c r="D59" s="1"/>
      <c r="E59" s="1"/>
      <c r="F59" s="32">
        <f>F58*0.8%</f>
        <v>37.34856898466773</v>
      </c>
    </row>
    <row r="60" spans="1:6" ht="15">
      <c r="A60" s="12" t="s">
        <v>40</v>
      </c>
      <c r="B60" s="12"/>
      <c r="C60" s="12"/>
      <c r="D60" s="12"/>
      <c r="E60" s="12"/>
      <c r="F60" s="35">
        <f>F58+F59</f>
        <v>4705.919692068133</v>
      </c>
    </row>
    <row r="61" spans="2:6" ht="12.75">
      <c r="B61" s="37" t="s">
        <v>76</v>
      </c>
      <c r="C61" s="38" t="s">
        <v>77</v>
      </c>
      <c r="D61" s="22" t="s">
        <v>78</v>
      </c>
      <c r="E61" s="22" t="s">
        <v>79</v>
      </c>
      <c r="F61" s="41" t="s">
        <v>92</v>
      </c>
    </row>
    <row r="62" spans="1:6" ht="12.75">
      <c r="A62" s="13"/>
      <c r="B62" s="39">
        <v>41548</v>
      </c>
      <c r="C62" s="40">
        <v>-30433</v>
      </c>
      <c r="D62" s="44">
        <f>F20</f>
        <v>2603.38</v>
      </c>
      <c r="E62" s="44">
        <f>F60</f>
        <v>4705.919692068133</v>
      </c>
      <c r="F62" s="45">
        <f>C62+D62-E62</f>
        <v>-32535.53969206813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2011-12-19T16:05:06Z</cp:lastPrinted>
  <dcterms:created xsi:type="dcterms:W3CDTF">2008-08-18T07:30:19Z</dcterms:created>
  <dcterms:modified xsi:type="dcterms:W3CDTF">2013-12-17T10:00:33Z</dcterms:modified>
  <cp:category/>
  <cp:version/>
  <cp:contentType/>
  <cp:contentStatus/>
</cp:coreProperties>
</file>