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<sst xmlns="http://schemas.openxmlformats.org/spreadsheetml/2006/main" count="134" uniqueCount="108">
  <si>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</si>
  <si>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</si>
  <si>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</si>
  <si>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</si>
  <si>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</si>
  <si>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</si>
  <si>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</si>
  <si>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</si>
  <si>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</si>
  <si>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</si>
  <si>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</si>
  <si>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</si>
  <si>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</si>
  <si>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</si>
  <si>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</si>
  <si>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</si>
  <si>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</si>
  <si>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</si>
  <si>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</si>
  <si>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</si>
  <si>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</si>
  <si>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</si>
  <si>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</si>
  <si>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</si>
  <si>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</si>
  <si>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</si>
  <si>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</si>
  <si>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</si>
  <si>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</si>
  <si>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</si>
  <si>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</si>
  <si>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</si>
  <si>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</si>
  <si>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</si>
  <si>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</si>
  <si>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</si>
  <si>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</si>
  <si>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</si>
  <si>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</si>
  <si>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</si>
  <si>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</si>
  <si>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</si>
  <si>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</si>
  <si>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</si>
  <si>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</si>
  <si>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</si>
  <si>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</si>
  <si>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</si>
  <si>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</si>
  <si>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</si>
  <si>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</si>
  <si>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</si>
  <si>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</si>
  <si>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</si>
  <si>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</si>
  <si>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</si>
  <si>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</si>
  <si>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</si>
  <si>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</si>
  <si>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</si>
  <si>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</si>
  <si>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</si>
  <si>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</si>
  <si>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</si>
  <si>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</si>
  <si>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</si>
  <si>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</si>
  <si>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</si>
  <si>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</si>
  <si>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</si>
  <si>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</si>
  <si>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</si>
  <si>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</si>
  <si>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</si>
  <si>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</si>
  <si>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</si>
  <si>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</si>
  <si>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</si>
  <si>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</si>
  <si>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</si>
  <si>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</si>
  <si>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</si>
  <si>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</si>
  <si>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</si>
  <si>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</si>
  <si>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</si>
  <si>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</si>
  <si>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</si>
  <si>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(прочистка по акту)</t>
  </si>
  <si>
    <t>2013 г.</t>
  </si>
  <si>
    <t>2шт</t>
  </si>
  <si>
    <t>Патрон</t>
  </si>
  <si>
    <t>8мп</t>
  </si>
  <si>
    <t>Лампа</t>
  </si>
  <si>
    <t>Плановые накопления</t>
  </si>
  <si>
    <t>ост.на 01.01</t>
  </si>
  <si>
    <t>декабрь</t>
  </si>
  <si>
    <t xml:space="preserve">                    за  декабрь  2013 г.</t>
  </si>
  <si>
    <r>
      <t xml:space="preserve">1.2 Аренда (Спарк,эр-телеком,ростелеком, </t>
    </r>
    <r>
      <rPr>
        <sz val="10"/>
        <color indexed="10"/>
        <rFont val="Arial Cyr"/>
        <family val="0"/>
      </rPr>
      <t>Комстар-год</t>
    </r>
    <r>
      <rPr>
        <sz val="10"/>
        <rFont val="Arial Cyr"/>
        <family val="0"/>
      </rPr>
      <t>)</t>
    </r>
  </si>
  <si>
    <t>3.  Материалы</t>
  </si>
  <si>
    <t>перерасчет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</si>
  <si>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</si>
  <si>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</si>
  <si>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Прочистка канализации п-д3</t>
  </si>
  <si>
    <t>Смена ламп (2шт) т.п. п-д1</t>
  </si>
  <si>
    <t>Смена эл.провода (8мп) т.п. п-д1</t>
  </si>
  <si>
    <t>Эл.провод</t>
  </si>
  <si>
    <t>Смена патрона (2шт) т.п. п-д1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</si>
</sst>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2" fontId="1" fillId="2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27">
      <selection activeCell="F58" sqref="F5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97</v>
      </c>
    </row>
    <row r="3" spans="2:13" ht="12.75">
      <c r="B3" s="1" t="s">
        <v>82</v>
      </c>
      <c r="C3" s="8" t="s">
        <v>96</v>
      </c>
      <c r="D3" s="8" t="s">
        <v>89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101</v>
      </c>
      <c r="L6" s="25">
        <v>4.27</v>
      </c>
      <c r="M6" s="33">
        <f>L6*89.21*1.202</f>
        <v>457.8738933999999</v>
      </c>
    </row>
    <row r="7" spans="1:13" ht="12.75">
      <c r="A7" t="s">
        <v>2</v>
      </c>
      <c r="E7">
        <v>2665.9</v>
      </c>
      <c r="F7" t="s">
        <v>72</v>
      </c>
      <c r="J7" s="14">
        <v>2</v>
      </c>
      <c r="K7" s="14" t="s">
        <v>48</v>
      </c>
      <c r="L7" s="14"/>
      <c r="M7" s="14"/>
    </row>
    <row r="8" spans="1:13" ht="12.75">
      <c r="A8" t="s">
        <v>3</v>
      </c>
      <c r="E8">
        <v>679.8</v>
      </c>
      <c r="F8" t="s">
        <v>72</v>
      </c>
      <c r="J8" s="15"/>
      <c r="K8" s="15" t="s">
        <v>49</v>
      </c>
      <c r="L8" s="21">
        <v>5</v>
      </c>
      <c r="M8" s="33">
        <f>L8*89.21*1.202</f>
        <v>536.1520999999999</v>
      </c>
    </row>
    <row r="9" spans="1:13" ht="12.75">
      <c r="A9" t="s">
        <v>4</v>
      </c>
      <c r="J9" s="16"/>
      <c r="K9" s="16" t="s">
        <v>50</v>
      </c>
      <c r="L9" s="23">
        <v>0</v>
      </c>
      <c r="M9" s="33">
        <f aca="true" t="shared" si="0" ref="M9:M18">L9*89.21*1.202</f>
        <v>0</v>
      </c>
    </row>
    <row r="10" spans="1:13" ht="12.75">
      <c r="A10" t="s">
        <v>5</v>
      </c>
      <c r="E10">
        <v>264</v>
      </c>
      <c r="F10" t="s">
        <v>72</v>
      </c>
      <c r="J10" s="15">
        <v>3</v>
      </c>
      <c r="K10" s="24" t="s">
        <v>51</v>
      </c>
      <c r="L10" s="21"/>
      <c r="M10" s="33">
        <f t="shared" si="0"/>
        <v>0</v>
      </c>
    </row>
    <row r="11" spans="1:13" ht="12.75">
      <c r="A11" t="s">
        <v>6</v>
      </c>
      <c r="E11">
        <v>1662</v>
      </c>
      <c r="F11" t="s">
        <v>72</v>
      </c>
      <c r="J11" s="16"/>
      <c r="K11" s="18" t="s">
        <v>54</v>
      </c>
      <c r="L11" s="23">
        <v>0</v>
      </c>
      <c r="M11" s="33">
        <f t="shared" si="0"/>
        <v>0</v>
      </c>
    </row>
    <row r="12" spans="1:13" ht="12.75">
      <c r="A12" t="s">
        <v>7</v>
      </c>
      <c r="E12">
        <v>271</v>
      </c>
      <c r="F12" t="s">
        <v>72</v>
      </c>
      <c r="J12" s="14">
        <v>4</v>
      </c>
      <c r="K12" s="17" t="s">
        <v>52</v>
      </c>
      <c r="L12" s="22"/>
      <c r="M12" s="33">
        <f t="shared" si="0"/>
        <v>0</v>
      </c>
    </row>
    <row r="13" spans="10:13" ht="12.75">
      <c r="J13" s="16"/>
      <c r="K13" s="18" t="s">
        <v>53</v>
      </c>
      <c r="L13" s="23">
        <v>5</v>
      </c>
      <c r="M13" s="33">
        <f t="shared" si="0"/>
        <v>536.1520999999999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33">
        <f t="shared" si="0"/>
        <v>0</v>
      </c>
    </row>
    <row r="15" spans="10:13" ht="12.75">
      <c r="J15" s="14">
        <v>6</v>
      </c>
      <c r="K15" s="17" t="s">
        <v>56</v>
      </c>
      <c r="L15" s="22"/>
      <c r="M15" s="33">
        <f t="shared" si="0"/>
        <v>0</v>
      </c>
    </row>
    <row r="16" spans="1:13" ht="12.75">
      <c r="A16" s="2" t="s">
        <v>9</v>
      </c>
      <c r="F16" s="11">
        <v>30024.45</v>
      </c>
      <c r="J16" s="15" t="s">
        <v>57</v>
      </c>
      <c r="K16" s="26" t="s">
        <v>58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30603.27</v>
      </c>
      <c r="J17" s="15" t="s">
        <v>59</v>
      </c>
      <c r="K17" s="26" t="s">
        <v>60</v>
      </c>
      <c r="L17" s="21">
        <v>3</v>
      </c>
      <c r="M17" s="33">
        <f t="shared" si="0"/>
        <v>321.69126</v>
      </c>
    </row>
    <row r="18" spans="2:13" ht="12.75">
      <c r="B18" t="s">
        <v>11</v>
      </c>
      <c r="F18" s="9">
        <f>F17/F16</f>
        <v>1.019278288195121</v>
      </c>
      <c r="J18" s="16" t="s">
        <v>61</v>
      </c>
      <c r="K18" s="18" t="s">
        <v>62</v>
      </c>
      <c r="L18" s="23">
        <v>2.02</v>
      </c>
      <c r="M18" s="33">
        <f t="shared" si="0"/>
        <v>216.60544839999997</v>
      </c>
    </row>
    <row r="19" spans="1:13" ht="12.75">
      <c r="A19" t="s">
        <v>98</v>
      </c>
      <c r="F19" s="5">
        <v>1771.46</v>
      </c>
      <c r="J19" s="20"/>
      <c r="K19" s="27" t="s">
        <v>63</v>
      </c>
      <c r="L19" s="28">
        <f>SUM(L6:L18)</f>
        <v>19.29</v>
      </c>
      <c r="M19" s="34">
        <f>SUM(M6:M18)</f>
        <v>2068.4748018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32374.73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13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45">
        <v>1</v>
      </c>
      <c r="K23" s="46" t="s">
        <v>103</v>
      </c>
      <c r="L23" s="23">
        <v>4.83</v>
      </c>
      <c r="M23" s="33">
        <f>L23*89.21*1.202*1.15</f>
        <v>595.6113678899999</v>
      </c>
    </row>
    <row r="24" spans="1:13" ht="12.75">
      <c r="A24" s="4" t="s">
        <v>14</v>
      </c>
      <c r="B24" s="4"/>
      <c r="C24" s="4"/>
      <c r="D24" s="4"/>
      <c r="E24" s="4"/>
      <c r="F24" s="4"/>
      <c r="J24" s="44">
        <v>2</v>
      </c>
      <c r="K24" s="20" t="s">
        <v>104</v>
      </c>
      <c r="L24" s="35">
        <v>0.14</v>
      </c>
      <c r="M24" s="33">
        <f aca="true" t="shared" si="1" ref="M24:M33">L24*89.21*1.202*1.15</f>
        <v>17.264097619999998</v>
      </c>
    </row>
    <row r="25" spans="1:13" ht="12.75">
      <c r="A25" t="s">
        <v>15</v>
      </c>
      <c r="D25" t="s">
        <v>81</v>
      </c>
      <c r="F25" s="11">
        <v>2312.65</v>
      </c>
      <c r="J25" s="44">
        <v>3</v>
      </c>
      <c r="K25" s="20" t="s">
        <v>105</v>
      </c>
      <c r="L25" s="35">
        <v>1.52</v>
      </c>
      <c r="M25" s="33">
        <f t="shared" si="1"/>
        <v>187.43877415999995</v>
      </c>
    </row>
    <row r="26" spans="1:13" ht="12.75">
      <c r="A26" s="6" t="s">
        <v>18</v>
      </c>
      <c r="D26" s="6"/>
      <c r="E26" s="50" t="s">
        <v>100</v>
      </c>
      <c r="F26" s="51">
        <v>-15787.09</v>
      </c>
      <c r="J26" s="44">
        <v>4</v>
      </c>
      <c r="K26" s="20" t="s">
        <v>107</v>
      </c>
      <c r="L26" s="35">
        <v>0.79</v>
      </c>
      <c r="M26" s="33">
        <f t="shared" si="1"/>
        <v>97.41883656999998</v>
      </c>
    </row>
    <row r="27" spans="1:13" ht="12.75">
      <c r="A27" s="6" t="s">
        <v>99</v>
      </c>
      <c r="F27" s="5">
        <v>1972.77</v>
      </c>
      <c r="J27" s="44">
        <v>5</v>
      </c>
      <c r="K27" s="20"/>
      <c r="L27" s="35"/>
      <c r="M27" s="33">
        <f t="shared" si="1"/>
        <v>0</v>
      </c>
    </row>
    <row r="28" spans="1:13" ht="12.75">
      <c r="A28" s="4" t="s">
        <v>38</v>
      </c>
      <c r="F28" s="32">
        <f>F25+F26+F27</f>
        <v>-11501.67</v>
      </c>
      <c r="J28" s="44">
        <v>6</v>
      </c>
      <c r="K28" s="20"/>
      <c r="L28" s="35"/>
      <c r="M28" s="33">
        <f t="shared" si="1"/>
        <v>0</v>
      </c>
    </row>
    <row r="29" spans="1:13" ht="12.75">
      <c r="A29" s="4" t="s">
        <v>19</v>
      </c>
      <c r="J29" s="44">
        <v>7</v>
      </c>
      <c r="K29" s="20"/>
      <c r="L29" s="35"/>
      <c r="M29" s="33">
        <f t="shared" si="1"/>
        <v>0</v>
      </c>
    </row>
    <row r="30" spans="1:13" ht="12.75">
      <c r="A30" t="s">
        <v>83</v>
      </c>
      <c r="D30" s="5">
        <v>1.08</v>
      </c>
      <c r="E30" t="s">
        <v>17</v>
      </c>
      <c r="F30" s="11">
        <f>E7*D30</f>
        <v>2879.1720000000005</v>
      </c>
      <c r="J30" s="44">
        <v>8</v>
      </c>
      <c r="K30" s="20"/>
      <c r="L30" s="35"/>
      <c r="M30" s="33">
        <f t="shared" si="1"/>
        <v>0</v>
      </c>
    </row>
    <row r="31" spans="1:13" ht="12.75">
      <c r="A31" t="s">
        <v>84</v>
      </c>
      <c r="J31" s="44">
        <v>9</v>
      </c>
      <c r="K31" s="20"/>
      <c r="L31" s="35"/>
      <c r="M31" s="33">
        <f t="shared" si="1"/>
        <v>0</v>
      </c>
    </row>
    <row r="32" spans="2:13" ht="12.75">
      <c r="B32">
        <f>F32/D32</f>
        <v>650</v>
      </c>
      <c r="C32" t="s">
        <v>20</v>
      </c>
      <c r="D32" s="5">
        <v>3.31</v>
      </c>
      <c r="F32" s="5">
        <v>2151.5</v>
      </c>
      <c r="J32" s="44">
        <v>10</v>
      </c>
      <c r="K32" s="20"/>
      <c r="L32" s="35"/>
      <c r="M32" s="33">
        <f t="shared" si="1"/>
        <v>0</v>
      </c>
    </row>
    <row r="33" spans="1:13" ht="12.75">
      <c r="A33" t="s">
        <v>85</v>
      </c>
      <c r="B33">
        <v>1246</v>
      </c>
      <c r="C33" t="s">
        <v>16</v>
      </c>
      <c r="D33" s="5">
        <v>0.4</v>
      </c>
      <c r="E33" t="s">
        <v>17</v>
      </c>
      <c r="F33" s="5">
        <f>B33*D33</f>
        <v>498.40000000000003</v>
      </c>
      <c r="J33" s="44">
        <v>11</v>
      </c>
      <c r="K33" s="20"/>
      <c r="L33" s="35"/>
      <c r="M33" s="33">
        <f t="shared" si="1"/>
        <v>0</v>
      </c>
    </row>
    <row r="34" spans="1:13" ht="12.75">
      <c r="A34" t="s">
        <v>86</v>
      </c>
      <c r="B34">
        <v>60</v>
      </c>
      <c r="C34" t="s">
        <v>87</v>
      </c>
      <c r="D34" s="5">
        <v>17</v>
      </c>
      <c r="E34" t="s">
        <v>17</v>
      </c>
      <c r="F34" s="11">
        <f>B34*D34</f>
        <v>1020</v>
      </c>
      <c r="J34" s="20"/>
      <c r="K34" s="30" t="s">
        <v>63</v>
      </c>
      <c r="L34" s="34">
        <f>SUM(L23:L33)</f>
        <v>7.28</v>
      </c>
      <c r="M34" s="34">
        <f>SUM(M23:M33)</f>
        <v>897.7330762399998</v>
      </c>
    </row>
    <row r="35" spans="3:11" ht="12.75">
      <c r="C35" t="s">
        <v>88</v>
      </c>
      <c r="D35" s="5"/>
      <c r="F35" s="11">
        <v>0</v>
      </c>
      <c r="K35" s="1" t="s">
        <v>67</v>
      </c>
    </row>
    <row r="36" spans="1:13" ht="12.75">
      <c r="A36" s="4" t="s">
        <v>21</v>
      </c>
      <c r="B36" s="10"/>
      <c r="C36" s="10"/>
      <c r="F36" s="32">
        <f>SUM(F30:F35)</f>
        <v>6549.072</v>
      </c>
      <c r="J36" s="22" t="s">
        <v>40</v>
      </c>
      <c r="K36" s="22"/>
      <c r="L36" s="22" t="s">
        <v>68</v>
      </c>
      <c r="M36" s="22" t="s">
        <v>46</v>
      </c>
    </row>
    <row r="37" spans="1:13" ht="12.75">
      <c r="A37" s="4" t="s">
        <v>22</v>
      </c>
      <c r="B37" s="4"/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23</v>
      </c>
      <c r="C38">
        <v>156664</v>
      </c>
      <c r="D38">
        <v>219171.6</v>
      </c>
      <c r="E38">
        <v>2665.9</v>
      </c>
      <c r="F38" s="36">
        <f>C38/D38*E38</f>
        <v>1905.5870267863172</v>
      </c>
      <c r="J38" s="20">
        <v>1</v>
      </c>
      <c r="K38" s="20" t="s">
        <v>93</v>
      </c>
      <c r="L38" s="25" t="s">
        <v>90</v>
      </c>
      <c r="M38" s="25">
        <v>13.04</v>
      </c>
    </row>
    <row r="39" spans="1:13" ht="12.75">
      <c r="A39" t="s">
        <v>24</v>
      </c>
      <c r="C39">
        <v>170126</v>
      </c>
      <c r="D39">
        <v>219171.6</v>
      </c>
      <c r="E39">
        <v>2665.9</v>
      </c>
      <c r="F39" s="36">
        <f>C39/D39*E39</f>
        <v>2069.332447269628</v>
      </c>
      <c r="J39" s="20">
        <v>2</v>
      </c>
      <c r="K39" s="20" t="s">
        <v>106</v>
      </c>
      <c r="L39" s="25" t="s">
        <v>92</v>
      </c>
      <c r="M39" s="25">
        <v>132</v>
      </c>
    </row>
    <row r="40" spans="1:13" ht="12.75">
      <c r="A40" t="s">
        <v>25</v>
      </c>
      <c r="F40" s="11">
        <f>M34</f>
        <v>897.7330762399998</v>
      </c>
      <c r="J40" s="20">
        <v>3</v>
      </c>
      <c r="K40" s="20" t="s">
        <v>91</v>
      </c>
      <c r="L40" s="25" t="s">
        <v>90</v>
      </c>
      <c r="M40" s="25">
        <v>22</v>
      </c>
    </row>
    <row r="41" spans="1:13" ht="12.75">
      <c r="A41" t="s">
        <v>79</v>
      </c>
      <c r="F41" s="5">
        <v>0</v>
      </c>
      <c r="J41" s="20">
        <v>4</v>
      </c>
      <c r="K41" s="20"/>
      <c r="L41" s="25"/>
      <c r="M41" s="25"/>
    </row>
    <row r="42" spans="1:13" ht="12.75">
      <c r="A42" t="s">
        <v>26</v>
      </c>
      <c r="F42" s="11">
        <f>M50</f>
        <v>167.04</v>
      </c>
      <c r="J42" s="20">
        <v>5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2665.9</v>
      </c>
      <c r="C45" t="s">
        <v>16</v>
      </c>
      <c r="D45" s="11">
        <v>0.35</v>
      </c>
      <c r="E45" t="s">
        <v>17</v>
      </c>
      <c r="F45" s="11">
        <f>B45*D45</f>
        <v>933.0649999999999</v>
      </c>
      <c r="J45" s="20">
        <v>8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SUM(F38:F45)</f>
        <v>5972.757550295944</v>
      </c>
      <c r="J46" s="20">
        <v>9</v>
      </c>
      <c r="K46" s="20"/>
      <c r="L46" s="25"/>
      <c r="M46" s="25"/>
    </row>
    <row r="47" spans="1:13" ht="12.75">
      <c r="A47" s="4" t="s">
        <v>30</v>
      </c>
      <c r="F47" s="5"/>
      <c r="J47" s="20">
        <v>10</v>
      </c>
      <c r="K47" s="20"/>
      <c r="L47" s="25"/>
      <c r="M47" s="25"/>
    </row>
    <row r="48" spans="1:13" ht="12.75">
      <c r="A48" t="s">
        <v>31</v>
      </c>
      <c r="B48">
        <v>2665.9</v>
      </c>
      <c r="C48" t="s">
        <v>72</v>
      </c>
      <c r="D48" s="5">
        <v>0.15</v>
      </c>
      <c r="E48" t="s">
        <v>17</v>
      </c>
      <c r="F48" s="11">
        <f>B48*D48</f>
        <v>399.885</v>
      </c>
      <c r="J48" s="20">
        <v>11</v>
      </c>
      <c r="K48" s="20"/>
      <c r="L48" s="25"/>
      <c r="M48" s="25"/>
    </row>
    <row r="49" spans="1:13" ht="12.75">
      <c r="A49" t="s">
        <v>32</v>
      </c>
      <c r="F49" s="5"/>
      <c r="J49" s="20">
        <v>12</v>
      </c>
      <c r="K49" s="20"/>
      <c r="L49" s="25"/>
      <c r="M49" s="25"/>
    </row>
    <row r="50" spans="1:13" ht="12.75">
      <c r="A50" s="7" t="s">
        <v>80</v>
      </c>
      <c r="F50" s="5"/>
      <c r="J50" s="20"/>
      <c r="K50" s="20"/>
      <c r="L50" s="31" t="s">
        <v>70</v>
      </c>
      <c r="M50" s="34">
        <f>SUM(M38:M49)</f>
        <v>167.04</v>
      </c>
    </row>
    <row r="51" spans="2:6" ht="12.75">
      <c r="B51">
        <v>2665.9</v>
      </c>
      <c r="C51" t="s">
        <v>16</v>
      </c>
      <c r="D51" s="11">
        <v>0.86</v>
      </c>
      <c r="E51" t="s">
        <v>17</v>
      </c>
      <c r="F51" s="11">
        <f>B51*D51</f>
        <v>2292.674</v>
      </c>
    </row>
    <row r="52" spans="1:6" ht="12.75">
      <c r="A52" s="4" t="s">
        <v>33</v>
      </c>
      <c r="F52" s="32">
        <f>F48+F51</f>
        <v>2692.559</v>
      </c>
    </row>
    <row r="53" ht="12.75">
      <c r="A53" s="4" t="s">
        <v>34</v>
      </c>
    </row>
    <row r="54" spans="1:6" ht="12.75">
      <c r="A54" s="7" t="s">
        <v>35</v>
      </c>
      <c r="B54" s="7"/>
      <c r="C54" s="7"/>
      <c r="D54" s="7"/>
      <c r="E54" s="7"/>
      <c r="F54" s="7"/>
    </row>
    <row r="55" spans="2:6" ht="12.75">
      <c r="B55">
        <v>2665.9</v>
      </c>
      <c r="C55" t="s">
        <v>16</v>
      </c>
      <c r="D55" s="11">
        <v>2.14</v>
      </c>
      <c r="E55" t="s">
        <v>17</v>
      </c>
      <c r="F55" s="11">
        <f>B55*D55</f>
        <v>5705.026000000001</v>
      </c>
    </row>
    <row r="56" spans="1:8" ht="12.75">
      <c r="A56" s="4" t="s">
        <v>36</v>
      </c>
      <c r="F56" s="32">
        <f>SUM(F55)</f>
        <v>5705.026000000001</v>
      </c>
      <c r="G56" s="7"/>
      <c r="H56" s="7"/>
    </row>
    <row r="57" spans="1:8" ht="12.75">
      <c r="A57" s="52" t="s">
        <v>102</v>
      </c>
      <c r="B57" s="53"/>
      <c r="C57" s="53"/>
      <c r="D57" s="54">
        <v>2.15</v>
      </c>
      <c r="E57" s="53"/>
      <c r="F57" s="55">
        <f>D57*E7</f>
        <v>5731.685</v>
      </c>
      <c r="G57" s="7"/>
      <c r="H57" s="7"/>
    </row>
    <row r="58" spans="1:6" ht="12.75">
      <c r="A58" s="1" t="s">
        <v>37</v>
      </c>
      <c r="B58" s="1"/>
      <c r="F58" s="32">
        <f>F28+F36+F46+F52+F56+F57</f>
        <v>15149.429550295947</v>
      </c>
    </row>
    <row r="59" spans="1:6" ht="12.75">
      <c r="A59" s="1" t="s">
        <v>94</v>
      </c>
      <c r="B59" s="38"/>
      <c r="C59" s="38">
        <v>0.008</v>
      </c>
      <c r="D59" s="1"/>
      <c r="E59" s="1"/>
      <c r="F59" s="32">
        <f>F58*0.8%</f>
        <v>121.19543640236758</v>
      </c>
    </row>
    <row r="60" spans="1:6" ht="15">
      <c r="A60" s="12" t="s">
        <v>39</v>
      </c>
      <c r="B60" s="12"/>
      <c r="C60" s="12"/>
      <c r="D60" s="12"/>
      <c r="E60" s="12"/>
      <c r="F60" s="37">
        <f>F58+F59</f>
        <v>15270.624986698314</v>
      </c>
    </row>
    <row r="61" spans="2:6" ht="12.75">
      <c r="B61" s="39" t="s">
        <v>75</v>
      </c>
      <c r="C61" s="40" t="s">
        <v>76</v>
      </c>
      <c r="D61" s="22" t="s">
        <v>77</v>
      </c>
      <c r="E61" s="22" t="s">
        <v>78</v>
      </c>
      <c r="F61" s="43" t="s">
        <v>95</v>
      </c>
    </row>
    <row r="62" spans="1:6" ht="12.75">
      <c r="A62" s="13"/>
      <c r="B62" s="41">
        <v>41974</v>
      </c>
      <c r="C62" s="42">
        <v>106883</v>
      </c>
      <c r="D62" s="47">
        <f>F20</f>
        <v>32374.73</v>
      </c>
      <c r="E62" s="47">
        <f>F60</f>
        <v>15270.624986698314</v>
      </c>
      <c r="F62" s="48">
        <f>C62+D62-E62</f>
        <v>123987.1050133017</v>
      </c>
    </row>
    <row r="63" spans="1:7" ht="12.75">
      <c r="A63" s="49"/>
      <c r="B63" s="49"/>
      <c r="C63" s="49"/>
      <c r="D63" s="49"/>
      <c r="E63" s="49"/>
      <c r="F63" s="49"/>
      <c r="G63" s="49"/>
    </row>
    <row r="81" ht="12.75"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2011-12-16T12:08:54Z</cp:lastPrinted>
  <dcterms:created xsi:type="dcterms:W3CDTF">2008-08-18T07:30:19Z</dcterms:created>
  <dcterms:modified xsi:type="dcterms:W3CDTF">2014-02-24T08:48:06Z</dcterms:modified>
  <cp:category/>
  <cp:version/>
  <cp:contentType/>
  <cp:contentStatus/>
</cp:coreProperties>
</file>