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<sst xmlns="http://schemas.openxmlformats.org/spreadsheetml/2006/main" count="124" uniqueCount="101">
  <si>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</si>
  <si>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</si>
  <si>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</si>
  <si>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</si>
  <si>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</si>
  <si>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</si>
  <si>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</si>
  <si>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</si>
  <si>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</si>
  <si>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</si>
  <si>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</si>
  <si>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</si>
  <si>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</si>
  <si>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</si>
  <si>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</si>
  <si>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</si>
  <si>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</si>
  <si>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</si>
  <si>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</si>
  <si>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</si>
  <si>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</si>
  <si>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</si>
  <si>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</si>
  <si>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</si>
  <si>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</si>
  <si>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</si>
  <si>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</si>
  <si>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</si>
  <si>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</si>
  <si>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</si>
  <si>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</si>
  <si>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</si>
  <si>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</si>
  <si>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</si>
  <si>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</si>
  <si>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</si>
  <si>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</si>
  <si>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</si>
  <si>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</si>
  <si>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</si>
  <si>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</si>
  <si>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</si>
  <si>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</si>
  <si>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</si>
  <si>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</si>
  <si>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</si>
  <si>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</si>
  <si>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</si>
  <si>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</si>
  <si>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</si>
  <si>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</si>
  <si>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</si>
  <si>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</si>
  <si>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</si>
  <si>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</si>
  <si>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</si>
  <si>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</si>
  <si>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</si>
  <si>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</si>
  <si>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</si>
  <si>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</si>
  <si>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</si>
  <si>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</si>
  <si>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</si>
  <si>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</si>
  <si>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</si>
  <si>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</si>
  <si>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</si>
  <si>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</si>
  <si>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</si>
  <si>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</si>
  <si>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</si>
  <si>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</si>
  <si>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</si>
  <si>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</si>
  <si>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</si>
  <si>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</si>
  <si>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</si>
  <si>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</si>
  <si>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</si>
  <si>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</si>
  <si>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</si>
  <si>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</si>
  <si>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</si>
  <si>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</si>
  <si>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</si>
  <si>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</si>
  <si>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</si>
  <si>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</si>
  <si>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</si>
  <si>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Снятие показаний приборов учета </t>
  </si>
  <si>
    <t xml:space="preserve">Обработка данных </t>
  </si>
  <si>
    <t>3.  Материалы</t>
  </si>
  <si>
    <t>Плановые накопления</t>
  </si>
  <si>
    <t>ост.на 01.01</t>
  </si>
  <si>
    <t>декабрь</t>
  </si>
  <si>
    <t xml:space="preserve">                    за  декабрь  2013 г.</t>
  </si>
  <si>
    <r>
      <t xml:space="preserve">1.2 Аренда (Спарк,ростелеком, </t>
    </r>
    <r>
      <rPr>
        <sz val="10"/>
        <color indexed="10"/>
        <rFont val="Arial Cyr"/>
        <family val="0"/>
      </rPr>
      <t>Комстар-год</t>
    </r>
    <r>
      <rPr>
        <sz val="10"/>
        <rFont val="Arial Cyr"/>
        <family val="0"/>
      </rPr>
      <t>)</t>
    </r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</si>
  <si>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</si>
  <si>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</si>
  <si>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 xml:space="preserve">   КВЦ (хвс+отопление)        </t>
    </r>
    <r>
      <rPr>
        <b/>
        <sz val="10"/>
        <color indexed="10"/>
        <rFont val="Arial Cyr"/>
        <family val="0"/>
      </rPr>
      <t xml:space="preserve"> ПЕРЕРАСЧЕТ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</si>
</sst>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3" fillId="2" borderId="0" xfId="0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0">
      <selection activeCell="F20" sqref="F2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83</v>
      </c>
      <c r="C3" s="8" t="s">
        <v>95</v>
      </c>
      <c r="D3" s="8" t="s">
        <v>89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98</v>
      </c>
      <c r="L6" s="25">
        <v>5.62</v>
      </c>
      <c r="M6" s="33">
        <f>L6*89.21*1.202</f>
        <v>602.6349604</v>
      </c>
    </row>
    <row r="7" spans="1:13" ht="12.75">
      <c r="A7" t="s">
        <v>2</v>
      </c>
      <c r="E7">
        <v>3505.3</v>
      </c>
      <c r="F7" t="s">
        <v>70</v>
      </c>
      <c r="J7" s="14">
        <v>2</v>
      </c>
      <c r="K7" s="14" t="s">
        <v>46</v>
      </c>
      <c r="L7" s="14"/>
      <c r="M7" s="14"/>
    </row>
    <row r="8" spans="1:13" ht="12.75">
      <c r="A8" t="s">
        <v>3</v>
      </c>
      <c r="E8">
        <v>944.7</v>
      </c>
      <c r="F8" t="s">
        <v>70</v>
      </c>
      <c r="J8" s="15"/>
      <c r="K8" s="15" t="s">
        <v>47</v>
      </c>
      <c r="L8" s="21">
        <v>6</v>
      </c>
      <c r="M8" s="33">
        <f>L8*89.21*1.202</f>
        <v>643.38252</v>
      </c>
    </row>
    <row r="9" spans="1:13" ht="12.75">
      <c r="A9" t="s">
        <v>4</v>
      </c>
      <c r="J9" s="16"/>
      <c r="K9" s="16" t="s">
        <v>48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905.8</v>
      </c>
      <c r="F10" t="s">
        <v>70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2143</v>
      </c>
      <c r="F11" t="s">
        <v>70</v>
      </c>
      <c r="J11" s="16"/>
      <c r="K11" s="18" t="s">
        <v>52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498</v>
      </c>
      <c r="F12" t="s">
        <v>70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51</v>
      </c>
      <c r="L13" s="23">
        <v>6</v>
      </c>
      <c r="M13" s="33">
        <f t="shared" si="0"/>
        <v>643.38252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54</v>
      </c>
      <c r="L15" s="22"/>
      <c r="M15" s="33">
        <f t="shared" si="0"/>
        <v>0</v>
      </c>
    </row>
    <row r="16" spans="1:13" ht="12.75">
      <c r="A16" s="2" t="s">
        <v>9</v>
      </c>
      <c r="F16" s="11">
        <v>41030.68</v>
      </c>
      <c r="J16" s="15" t="s">
        <v>55</v>
      </c>
      <c r="K16" s="26" t="s">
        <v>56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42777.02</v>
      </c>
      <c r="J17" s="15" t="s">
        <v>57</v>
      </c>
      <c r="K17" s="26" t="s">
        <v>58</v>
      </c>
      <c r="L17" s="21">
        <v>4</v>
      </c>
      <c r="M17" s="33">
        <f t="shared" si="0"/>
        <v>428.92168</v>
      </c>
    </row>
    <row r="18" spans="2:13" ht="12.75">
      <c r="B18" t="s">
        <v>11</v>
      </c>
      <c r="F18" s="9">
        <f>F17/F16</f>
        <v>1.0425618098457057</v>
      </c>
      <c r="J18" s="16" t="s">
        <v>59</v>
      </c>
      <c r="K18" s="18" t="s">
        <v>60</v>
      </c>
      <c r="L18" s="23">
        <v>3.75</v>
      </c>
      <c r="M18" s="33">
        <f t="shared" si="0"/>
        <v>402.11407499999996</v>
      </c>
    </row>
    <row r="19" spans="1:13" ht="12.75">
      <c r="A19" t="s">
        <v>97</v>
      </c>
      <c r="F19" s="5">
        <v>1311.46</v>
      </c>
      <c r="J19" s="20"/>
      <c r="K19" s="27" t="s">
        <v>61</v>
      </c>
      <c r="L19" s="28">
        <f>SUM(L6:L18)</f>
        <v>25.37</v>
      </c>
      <c r="M19" s="34">
        <f>SUM(M6:M18)</f>
        <v>2720.4357554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44088.479999999996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90</v>
      </c>
      <c r="L23" s="25">
        <v>30</v>
      </c>
      <c r="M23" s="33">
        <f>L23*89.21*1.202*1.15</f>
        <v>3699.4494899999995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91</v>
      </c>
      <c r="L24" s="25">
        <v>3</v>
      </c>
      <c r="M24" s="33">
        <f aca="true" t="shared" si="1" ref="M24:M33">L24*89.21*1.202*1.15</f>
        <v>369.94494899999995</v>
      </c>
    </row>
    <row r="25" spans="1:13" ht="12.75">
      <c r="A25" t="s">
        <v>15</v>
      </c>
      <c r="D25" t="s">
        <v>81</v>
      </c>
      <c r="F25" s="11">
        <v>5203.46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E26" s="7"/>
      <c r="F26" s="5">
        <v>2870.38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2593.92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C28" s="1"/>
      <c r="F28" s="32">
        <f>F25+F26+F27</f>
        <v>10667.76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3785.7240000000006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30"/>
      <c r="L31" s="28"/>
      <c r="M31" s="48">
        <f t="shared" si="1"/>
        <v>0</v>
      </c>
    </row>
    <row r="32" spans="2:13" ht="12.75">
      <c r="B32" s="43">
        <f>F32/D32</f>
        <v>1224</v>
      </c>
      <c r="C32" t="s">
        <v>20</v>
      </c>
      <c r="D32" s="5">
        <v>3.31</v>
      </c>
      <c r="E32" t="s">
        <v>17</v>
      </c>
      <c r="F32" s="5">
        <v>4051.44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944.7</v>
      </c>
      <c r="C33" t="s">
        <v>16</v>
      </c>
      <c r="D33" s="5">
        <v>0.4</v>
      </c>
      <c r="E33" t="s">
        <v>17</v>
      </c>
      <c r="F33" s="11">
        <f>B33*D33</f>
        <v>377.88000000000005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/>
    </row>
    <row r="35" spans="1:13" ht="12.75">
      <c r="A35" s="4" t="s">
        <v>21</v>
      </c>
      <c r="B35" s="4"/>
      <c r="C35" s="10"/>
      <c r="F35" s="32">
        <f>SUM(F30:F34)</f>
        <v>8215.044</v>
      </c>
      <c r="J35" s="20"/>
      <c r="K35" s="30" t="s">
        <v>61</v>
      </c>
      <c r="L35" s="28">
        <f>SUM(L23:L34)</f>
        <v>33</v>
      </c>
      <c r="M35" s="34">
        <f>SUM(M23:M34)</f>
        <v>4069.3944389999997</v>
      </c>
    </row>
    <row r="36" spans="1:11" ht="12.75">
      <c r="A36" s="4" t="s">
        <v>22</v>
      </c>
      <c r="B36" s="4"/>
      <c r="K36" s="1" t="s">
        <v>65</v>
      </c>
    </row>
    <row r="37" spans="1:13" ht="12.75">
      <c r="A37" t="s">
        <v>23</v>
      </c>
      <c r="C37">
        <v>156664</v>
      </c>
      <c r="D37">
        <v>219171.6</v>
      </c>
      <c r="E37">
        <v>3505.3</v>
      </c>
      <c r="F37" s="35">
        <f>C37/D37*E37</f>
        <v>2505.590684194485</v>
      </c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24</v>
      </c>
      <c r="C38">
        <v>170126</v>
      </c>
      <c r="D38">
        <v>219171.6</v>
      </c>
      <c r="E38">
        <v>3505.3</v>
      </c>
      <c r="F38" s="35">
        <f>C38/D38*E38</f>
        <v>2720.893892274364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25</v>
      </c>
      <c r="F39" s="11">
        <f>M35</f>
        <v>4069.3944389999997</v>
      </c>
      <c r="J39" s="20">
        <v>1</v>
      </c>
      <c r="K39" s="20"/>
      <c r="L39" s="25"/>
      <c r="M39" s="25"/>
    </row>
    <row r="40" spans="1:13" ht="12.75">
      <c r="A40" t="s">
        <v>80</v>
      </c>
      <c r="F40" s="5">
        <v>721.2</v>
      </c>
      <c r="J40" s="20">
        <v>2</v>
      </c>
      <c r="K40" s="20"/>
      <c r="L40" s="25"/>
      <c r="M40" s="25"/>
    </row>
    <row r="41" spans="1:13" ht="12.75">
      <c r="A41" t="s">
        <v>26</v>
      </c>
      <c r="F41" s="11">
        <f>M51</f>
        <v>0</v>
      </c>
      <c r="J41" s="20">
        <v>3</v>
      </c>
      <c r="K41" s="20"/>
      <c r="L41" s="25"/>
      <c r="M41" s="25"/>
    </row>
    <row r="42" spans="1:13" ht="12.75">
      <c r="A42" t="s">
        <v>27</v>
      </c>
      <c r="F42" s="5"/>
      <c r="J42" s="20">
        <v>4</v>
      </c>
      <c r="K42" s="20"/>
      <c r="L42" s="25"/>
      <c r="M42" s="25"/>
    </row>
    <row r="43" spans="1:13" ht="12.75">
      <c r="A43" t="s">
        <v>28</v>
      </c>
      <c r="F43" s="5"/>
      <c r="J43" s="20">
        <v>5</v>
      </c>
      <c r="K43" s="20"/>
      <c r="L43" s="25"/>
      <c r="M43" s="25"/>
    </row>
    <row r="44" spans="2:13" ht="12.75">
      <c r="B44">
        <v>3505.3</v>
      </c>
      <c r="C44" t="s">
        <v>16</v>
      </c>
      <c r="D44" s="11">
        <v>0.35</v>
      </c>
      <c r="E44" t="s">
        <v>17</v>
      </c>
      <c r="F44" s="11">
        <f>B44*D44</f>
        <v>1226.855</v>
      </c>
      <c r="J44" s="20">
        <v>6</v>
      </c>
      <c r="K44" s="20"/>
      <c r="L44" s="25"/>
      <c r="M44" s="25"/>
    </row>
    <row r="45" spans="1:13" ht="12.75">
      <c r="A45" s="4" t="s">
        <v>77</v>
      </c>
      <c r="B45" s="4"/>
      <c r="C45" s="10"/>
      <c r="F45" s="32">
        <f>SUM(F37:F44)</f>
        <v>11243.934015468849</v>
      </c>
      <c r="J45" s="20">
        <v>7</v>
      </c>
      <c r="K45" s="20"/>
      <c r="L45" s="25"/>
      <c r="M45" s="25"/>
    </row>
    <row r="46" spans="1:13" ht="12.75">
      <c r="A46" s="4" t="s">
        <v>29</v>
      </c>
      <c r="F46" s="5"/>
      <c r="J46" s="20">
        <v>8</v>
      </c>
      <c r="K46" s="20"/>
      <c r="L46" s="25"/>
      <c r="M46" s="25"/>
    </row>
    <row r="47" spans="1:13" ht="12.75">
      <c r="A47" t="s">
        <v>30</v>
      </c>
      <c r="B47">
        <v>3505.3</v>
      </c>
      <c r="C47" t="s">
        <v>70</v>
      </c>
      <c r="D47" s="5">
        <v>0.15</v>
      </c>
      <c r="E47" t="s">
        <v>17</v>
      </c>
      <c r="F47" s="11">
        <f>B47*D47</f>
        <v>525.795</v>
      </c>
      <c r="J47" s="20">
        <v>9</v>
      </c>
      <c r="K47" s="20"/>
      <c r="L47" s="25"/>
      <c r="M47" s="25"/>
    </row>
    <row r="48" spans="1:13" ht="12.75">
      <c r="A48" s="46" t="s">
        <v>100</v>
      </c>
      <c r="B48" s="46"/>
      <c r="C48" s="46"/>
      <c r="D48" s="47"/>
      <c r="E48" s="46"/>
      <c r="F48" s="51">
        <v>-1954.13</v>
      </c>
      <c r="J48" s="20">
        <v>10</v>
      </c>
      <c r="K48" s="20"/>
      <c r="L48" s="25"/>
      <c r="M48" s="25"/>
    </row>
    <row r="49" spans="1:13" ht="12.75">
      <c r="A49" t="s">
        <v>31</v>
      </c>
      <c r="F49" s="5"/>
      <c r="J49" s="20">
        <v>11</v>
      </c>
      <c r="K49" s="20"/>
      <c r="L49" s="25"/>
      <c r="M49" s="25"/>
    </row>
    <row r="50" spans="1:13" ht="12.75">
      <c r="A50" s="7" t="s">
        <v>79</v>
      </c>
      <c r="F50" s="5"/>
      <c r="J50" s="20">
        <v>12</v>
      </c>
      <c r="K50" s="20"/>
      <c r="L50" s="25"/>
      <c r="M50" s="25"/>
    </row>
    <row r="51" spans="2:13" ht="12.75">
      <c r="B51">
        <v>3505.3</v>
      </c>
      <c r="C51" t="s">
        <v>78</v>
      </c>
      <c r="D51" s="11">
        <v>0.86</v>
      </c>
      <c r="F51" s="11">
        <f>B51*D51</f>
        <v>3014.558</v>
      </c>
      <c r="J51" s="20"/>
      <c r="K51" s="20"/>
      <c r="L51" s="31" t="s">
        <v>68</v>
      </c>
      <c r="M51" s="34">
        <f>SUM(M39:M50)</f>
        <v>0</v>
      </c>
    </row>
    <row r="52" spans="1:6" ht="12.75">
      <c r="A52" s="4" t="s">
        <v>32</v>
      </c>
      <c r="F52" s="32">
        <f>F47+F48+F51</f>
        <v>1586.223</v>
      </c>
    </row>
    <row r="53" ht="12.75">
      <c r="A53" s="4" t="s">
        <v>33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3505.3</v>
      </c>
      <c r="C55" t="s">
        <v>78</v>
      </c>
      <c r="D55" s="11">
        <v>2.14</v>
      </c>
      <c r="F55" s="11">
        <f>B55*D55</f>
        <v>7501.342000000001</v>
      </c>
    </row>
    <row r="56" spans="1:6" ht="12.75">
      <c r="A56" s="4" t="s">
        <v>34</v>
      </c>
      <c r="F56" s="32">
        <f>SUM(F55)</f>
        <v>7501.342000000001</v>
      </c>
    </row>
    <row r="57" spans="1:6" ht="12.75">
      <c r="A57" s="49" t="s">
        <v>99</v>
      </c>
      <c r="B57" s="46"/>
      <c r="C57" s="46"/>
      <c r="D57" s="47">
        <v>2.15</v>
      </c>
      <c r="E57" s="46"/>
      <c r="F57" s="50">
        <f>D57*E7</f>
        <v>7536.395</v>
      </c>
    </row>
    <row r="58" spans="1:6" ht="12.75">
      <c r="A58" s="1" t="s">
        <v>35</v>
      </c>
      <c r="B58" s="1"/>
      <c r="F58" s="32">
        <f>F28+F35+F45+F52+F56+F57</f>
        <v>46750.69801546885</v>
      </c>
    </row>
    <row r="59" spans="1:6" ht="12.75">
      <c r="A59" s="1" t="s">
        <v>93</v>
      </c>
      <c r="B59" s="37"/>
      <c r="C59" s="37">
        <v>0.008</v>
      </c>
      <c r="D59" s="1"/>
      <c r="E59" s="1"/>
      <c r="F59" s="32">
        <f>F58*0.8%</f>
        <v>374.0055841237508</v>
      </c>
    </row>
    <row r="60" spans="1:6" ht="15">
      <c r="A60" s="12" t="s">
        <v>37</v>
      </c>
      <c r="B60" s="12"/>
      <c r="C60" s="12"/>
      <c r="D60" s="12"/>
      <c r="E60" s="12"/>
      <c r="F60" s="36">
        <f>F58+F59</f>
        <v>47124.7035995926</v>
      </c>
    </row>
    <row r="61" spans="2:6" ht="12.75">
      <c r="B61" s="38" t="s">
        <v>73</v>
      </c>
      <c r="C61" s="39" t="s">
        <v>74</v>
      </c>
      <c r="D61" s="22" t="s">
        <v>75</v>
      </c>
      <c r="E61" s="22" t="s">
        <v>76</v>
      </c>
      <c r="F61" s="42" t="s">
        <v>94</v>
      </c>
    </row>
    <row r="62" spans="1:6" ht="12.75">
      <c r="A62" s="13"/>
      <c r="B62" s="40">
        <v>41974</v>
      </c>
      <c r="C62" s="41">
        <v>74588</v>
      </c>
      <c r="D62" s="44">
        <f>F20</f>
        <v>44088.479999999996</v>
      </c>
      <c r="E62" s="44">
        <f>F60</f>
        <v>47124.7035995926</v>
      </c>
      <c r="F62" s="45">
        <f>C62+D62-E62</f>
        <v>71551.7764004074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2014-02-27T07:48:48Z</dcterms:modified>
  <cp:category/>
  <cp:version/>
  <cp:contentType/>
  <cp:contentStatus/>
</cp:coreProperties>
</file>