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<sst xmlns="http://schemas.openxmlformats.org/spreadsheetml/2006/main" count="138" uniqueCount="110">
  <si>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</si>
  <si>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</si>
  <si>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</si>
  <si>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</si>
  <si>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</si>
  <si>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</si>
  <si>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</si>
  <si>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</si>
  <si>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</si>
  <si>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</si>
  <si>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</si>
  <si>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</si>
  <si>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</si>
  <si>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</si>
  <si>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</si>
  <si>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</si>
  <si>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</si>
  <si>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</si>
  <si>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</si>
  <si>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</si>
  <si>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</si>
  <si>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</si>
  <si>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</si>
  <si>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</si>
  <si>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</si>
  <si>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</si>
  <si>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</si>
  <si>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</si>
  <si>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</si>
  <si>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</si>
  <si>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</si>
  <si>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</si>
  <si>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</si>
  <si>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</si>
  <si>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</si>
  <si>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</si>
  <si>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</si>
  <si>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</si>
  <si>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</si>
  <si>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</si>
  <si>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</si>
  <si>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</si>
  <si>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</si>
  <si>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</si>
  <si>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</si>
  <si>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</si>
  <si>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</si>
  <si>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</si>
  <si>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</si>
  <si>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</si>
  <si>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</si>
  <si>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</si>
  <si>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</si>
  <si>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</si>
  <si>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</si>
  <si>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</si>
  <si>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</si>
  <si>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</si>
  <si>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</si>
  <si>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</si>
  <si>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</si>
  <si>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</si>
  <si>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</si>
  <si>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</si>
  <si>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</si>
  <si>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</si>
  <si>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</si>
  <si>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</si>
  <si>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</si>
  <si>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</si>
  <si>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</si>
  <si>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</si>
  <si>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</si>
  <si>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</si>
  <si>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</si>
  <si>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</si>
  <si>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</si>
  <si>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</si>
  <si>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</si>
  <si>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</si>
  <si>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</si>
  <si>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</si>
  <si>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</si>
  <si>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</si>
  <si>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</si>
  <si>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</si>
  <si>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</si>
  <si>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</si>
  <si>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</si>
  <si>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Лампа</t>
  </si>
  <si>
    <t>3.  Материалы</t>
  </si>
  <si>
    <t>Прочистка канализации п-д1</t>
  </si>
  <si>
    <t>2шт</t>
  </si>
  <si>
    <t>Плановые накопления</t>
  </si>
  <si>
    <t>ост.на 01.01.</t>
  </si>
  <si>
    <t>декабрь</t>
  </si>
  <si>
    <t xml:space="preserve">                    за  декабрь  2013 г.</t>
  </si>
  <si>
    <r>
      <t>1.2 Аренда (спарк,эр-телеком,ростелеком,</t>
    </r>
    <r>
      <rPr>
        <sz val="10"/>
        <color indexed="10"/>
        <rFont val="Arial Cyr"/>
        <family val="0"/>
      </rPr>
      <t xml:space="preserve"> Комстар-год</t>
    </r>
    <r>
      <rPr>
        <sz val="10"/>
        <rFont val="Arial Cyr"/>
        <family val="0"/>
      </rPr>
      <t>)</t>
    </r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</si>
  <si>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</si>
  <si>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</si>
  <si>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Установка манжеты (1шт) кв.68</t>
  </si>
  <si>
    <t>Манжета 50</t>
  </si>
  <si>
    <t>1шт</t>
  </si>
  <si>
    <t>Переход 50</t>
  </si>
  <si>
    <t>Вентиль 15</t>
  </si>
  <si>
    <t>Смена вентиля Д 15 (2шт) кв.72</t>
  </si>
  <si>
    <t>Демонтаж, монтаж радиатора (1шт) кв.72</t>
  </si>
  <si>
    <t>Смена ламп (7шт)</t>
  </si>
  <si>
    <t>7шт</t>
  </si>
  <si>
    <t>Удаление сосулек (40мп) работа по договору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</si>
</sst>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8">
      <selection activeCell="M28" sqref="M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98</v>
      </c>
      <c r="L6" s="25">
        <v>4.49</v>
      </c>
      <c r="M6" s="33">
        <f>L6*89.21*1.202</f>
        <v>481.46458579999995</v>
      </c>
    </row>
    <row r="7" spans="1:13" ht="12.75">
      <c r="A7" t="s">
        <v>2</v>
      </c>
      <c r="E7">
        <v>2803</v>
      </c>
      <c r="F7" t="s">
        <v>72</v>
      </c>
      <c r="J7" s="14">
        <v>2</v>
      </c>
      <c r="K7" s="14" t="s">
        <v>48</v>
      </c>
      <c r="L7" s="14"/>
      <c r="M7" s="14"/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5</v>
      </c>
      <c r="M8" s="33">
        <f>L8*89.21*1.202</f>
        <v>536.1520999999999</v>
      </c>
    </row>
    <row r="9" spans="1:13" ht="12.75">
      <c r="A9" t="s">
        <v>4</v>
      </c>
      <c r="J9" s="16"/>
      <c r="K9" s="16" t="s">
        <v>50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1212.5</v>
      </c>
      <c r="F10" t="s">
        <v>72</v>
      </c>
      <c r="J10" s="15">
        <v>3</v>
      </c>
      <c r="K10" s="24" t="s">
        <v>51</v>
      </c>
      <c r="L10" s="21"/>
      <c r="M10" s="33">
        <f t="shared" si="0"/>
        <v>0</v>
      </c>
    </row>
    <row r="11" spans="1:13" ht="12.75">
      <c r="A11" t="s">
        <v>6</v>
      </c>
      <c r="E11">
        <v>3245</v>
      </c>
      <c r="F11" t="s">
        <v>72</v>
      </c>
      <c r="J11" s="16"/>
      <c r="K11" s="18" t="s">
        <v>54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381</v>
      </c>
      <c r="F12" t="s">
        <v>72</v>
      </c>
      <c r="J12" s="14">
        <v>4</v>
      </c>
      <c r="K12" s="17" t="s">
        <v>52</v>
      </c>
      <c r="L12" s="22"/>
      <c r="M12" s="33">
        <f t="shared" si="0"/>
        <v>0</v>
      </c>
    </row>
    <row r="13" spans="10:13" ht="12.75">
      <c r="J13" s="16"/>
      <c r="K13" s="18" t="s">
        <v>53</v>
      </c>
      <c r="L13" s="23">
        <v>5</v>
      </c>
      <c r="M13" s="33">
        <f t="shared" si="0"/>
        <v>536.1520999999999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56</v>
      </c>
      <c r="L15" s="22"/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57</v>
      </c>
      <c r="K16" s="26" t="s">
        <v>58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24269</v>
      </c>
      <c r="J17" s="15" t="s">
        <v>59</v>
      </c>
      <c r="K17" s="26" t="s">
        <v>60</v>
      </c>
      <c r="L17" s="21">
        <v>2</v>
      </c>
      <c r="M17" s="33">
        <f t="shared" si="0"/>
        <v>214.46084</v>
      </c>
    </row>
    <row r="18" spans="2:13" ht="12.75">
      <c r="B18" t="s">
        <v>11</v>
      </c>
      <c r="F18" s="9">
        <f>F17/F16</f>
        <v>0.8836401503014768</v>
      </c>
      <c r="J18" s="16" t="s">
        <v>61</v>
      </c>
      <c r="K18" s="18" t="s">
        <v>62</v>
      </c>
      <c r="L18" s="23">
        <v>3.8</v>
      </c>
      <c r="M18" s="33">
        <f t="shared" si="0"/>
        <v>407.4755959999999</v>
      </c>
    </row>
    <row r="19" spans="1:13" ht="12.75">
      <c r="A19" t="s">
        <v>97</v>
      </c>
      <c r="F19" s="5">
        <v>1771.46</v>
      </c>
      <c r="J19" s="20"/>
      <c r="K19" s="27" t="s">
        <v>63</v>
      </c>
      <c r="L19" s="28">
        <f>SUM(L6:L18)</f>
        <v>20.290000000000003</v>
      </c>
      <c r="M19" s="34">
        <f>SUM(M6:M18)</f>
        <v>2175.7052218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26040.46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91</v>
      </c>
      <c r="L23" s="25">
        <v>4.83</v>
      </c>
      <c r="M23" s="33">
        <f>L23*89.21*1.202*1.15</f>
        <v>595.6113678899999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1.12</v>
      </c>
      <c r="M24" s="33">
        <f aca="true" t="shared" si="1" ref="M24:M36">L24*89.21*1.202*1.15</f>
        <v>138.11278095999998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105</v>
      </c>
      <c r="L25" s="25">
        <v>1.62</v>
      </c>
      <c r="M25" s="33">
        <f t="shared" si="1"/>
        <v>199.77027245999994</v>
      </c>
    </row>
    <row r="26" spans="1:13" ht="12.75">
      <c r="A26" s="6" t="s">
        <v>18</v>
      </c>
      <c r="D26" t="s">
        <v>82</v>
      </c>
      <c r="F26" s="5">
        <v>2391.98</v>
      </c>
      <c r="J26" s="20">
        <v>4</v>
      </c>
      <c r="K26" s="20" t="s">
        <v>106</v>
      </c>
      <c r="L26" s="25">
        <v>3.1</v>
      </c>
      <c r="M26" s="33">
        <f t="shared" si="1"/>
        <v>382.2764472999999</v>
      </c>
    </row>
    <row r="27" spans="1:13" ht="12.75">
      <c r="A27" s="6" t="s">
        <v>90</v>
      </c>
      <c r="F27" s="5">
        <v>2074.22</v>
      </c>
      <c r="J27" s="20">
        <v>5</v>
      </c>
      <c r="K27" s="20" t="s">
        <v>107</v>
      </c>
      <c r="L27" s="25">
        <v>0.49</v>
      </c>
      <c r="M27" s="33">
        <f t="shared" si="1"/>
        <v>60.42434166999999</v>
      </c>
    </row>
    <row r="28" spans="1:13" ht="12.75">
      <c r="A28" s="4" t="s">
        <v>38</v>
      </c>
      <c r="F28" s="32">
        <f>F25+F26+F27</f>
        <v>10247.82</v>
      </c>
      <c r="J28" s="20">
        <v>6</v>
      </c>
      <c r="K28" s="20" t="s">
        <v>109</v>
      </c>
      <c r="L28" s="25"/>
      <c r="M28" s="33">
        <v>1200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3027.2400000000002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2165.0000000000005</v>
      </c>
      <c r="C32" t="s">
        <v>20</v>
      </c>
      <c r="D32" s="5">
        <v>2.32</v>
      </c>
      <c r="E32" t="s">
        <v>17</v>
      </c>
      <c r="F32" s="5">
        <v>5022.8</v>
      </c>
      <c r="J32" s="20">
        <v>10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8050.040000000001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SUM(L23:L36)</f>
        <v>11.16</v>
      </c>
      <c r="M37" s="34">
        <f>SUM(M23:M36)</f>
        <v>2576.1952102799996</v>
      </c>
    </row>
    <row r="38" spans="1:11" ht="12.75">
      <c r="A38" t="s">
        <v>23</v>
      </c>
      <c r="C38">
        <v>156664</v>
      </c>
      <c r="D38">
        <v>219171.6</v>
      </c>
      <c r="E38">
        <v>2803</v>
      </c>
      <c r="F38" s="35">
        <f>C38/D38*E38</f>
        <v>2003.5861945617041</v>
      </c>
      <c r="K38" s="1" t="s">
        <v>67</v>
      </c>
    </row>
    <row r="39" spans="1:13" ht="12.75">
      <c r="A39" t="s">
        <v>24</v>
      </c>
      <c r="C39">
        <v>170126</v>
      </c>
      <c r="D39">
        <v>219171.6</v>
      </c>
      <c r="E39">
        <v>2803</v>
      </c>
      <c r="F39" s="35">
        <f>C39/D39*E39</f>
        <v>2175.752597508071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2576.1952102799996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0</v>
      </c>
      <c r="J41" s="20">
        <v>1</v>
      </c>
      <c r="K41" s="20" t="s">
        <v>101</v>
      </c>
      <c r="L41" s="25" t="s">
        <v>102</v>
      </c>
      <c r="M41" s="25">
        <v>90</v>
      </c>
    </row>
    <row r="42" spans="1:13" ht="12.75">
      <c r="A42" t="s">
        <v>26</v>
      </c>
      <c r="F42" s="11">
        <f>M60</f>
        <v>505.64</v>
      </c>
      <c r="J42" s="20">
        <v>2</v>
      </c>
      <c r="K42" s="20" t="s">
        <v>103</v>
      </c>
      <c r="L42" s="25" t="s">
        <v>102</v>
      </c>
      <c r="M42" s="25">
        <v>70</v>
      </c>
    </row>
    <row r="43" spans="1:13" ht="12.75">
      <c r="A43" t="s">
        <v>27</v>
      </c>
      <c r="J43" s="20">
        <v>3</v>
      </c>
      <c r="K43" s="20" t="s">
        <v>104</v>
      </c>
      <c r="L43" s="25" t="s">
        <v>92</v>
      </c>
      <c r="M43" s="25">
        <v>300</v>
      </c>
    </row>
    <row r="44" spans="1:13" ht="12.75">
      <c r="A44" t="s">
        <v>28</v>
      </c>
      <c r="J44" s="20">
        <v>4</v>
      </c>
      <c r="K44" s="20" t="s">
        <v>89</v>
      </c>
      <c r="L44" s="25" t="s">
        <v>108</v>
      </c>
      <c r="M44" s="25">
        <v>45.64</v>
      </c>
    </row>
    <row r="45" spans="2:13" ht="12.75">
      <c r="B45">
        <v>2803</v>
      </c>
      <c r="C45" t="s">
        <v>16</v>
      </c>
      <c r="D45" s="11">
        <v>0.35</v>
      </c>
      <c r="E45" t="s">
        <v>17</v>
      </c>
      <c r="F45" s="11">
        <f>B45*D45</f>
        <v>981.05</v>
      </c>
      <c r="J45" s="20">
        <v>5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SUM(F38:F45)</f>
        <v>8242.224002349774</v>
      </c>
      <c r="J46" s="20">
        <v>6</v>
      </c>
      <c r="K46" s="20"/>
      <c r="L46" s="25"/>
      <c r="M46" s="25"/>
    </row>
    <row r="47" spans="1:13" ht="12.75">
      <c r="A47" s="4" t="s">
        <v>30</v>
      </c>
      <c r="F47" s="5"/>
      <c r="J47" s="20">
        <v>7</v>
      </c>
      <c r="K47" s="20"/>
      <c r="L47" s="25"/>
      <c r="M47" s="25"/>
    </row>
    <row r="48" spans="1:13" ht="12.75">
      <c r="A48" t="s">
        <v>31</v>
      </c>
      <c r="B48">
        <v>2803</v>
      </c>
      <c r="C48" t="s">
        <v>72</v>
      </c>
      <c r="D48" s="5">
        <v>0.15</v>
      </c>
      <c r="E48" t="s">
        <v>17</v>
      </c>
      <c r="F48" s="11">
        <f>B48*D48</f>
        <v>420.45</v>
      </c>
      <c r="J48" s="20">
        <v>8</v>
      </c>
      <c r="K48" s="20"/>
      <c r="L48" s="25"/>
      <c r="M48" s="25"/>
    </row>
    <row r="49" spans="1:13" ht="12.75">
      <c r="A49" t="s">
        <v>32</v>
      </c>
      <c r="F49" s="5"/>
      <c r="J49" s="20">
        <v>9</v>
      </c>
      <c r="K49" s="20"/>
      <c r="L49" s="25"/>
      <c r="M49" s="25"/>
    </row>
    <row r="50" spans="1:13" ht="12.75">
      <c r="A50" s="7" t="s">
        <v>80</v>
      </c>
      <c r="F50" s="5"/>
      <c r="J50" s="20">
        <v>10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0.86</v>
      </c>
      <c r="E51" t="s">
        <v>17</v>
      </c>
      <c r="F51" s="11">
        <f>B51*D51</f>
        <v>2410.58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F48+F51</f>
        <v>2831.0299999999997</v>
      </c>
      <c r="J52" s="20">
        <v>12</v>
      </c>
      <c r="K52" s="20"/>
      <c r="L52" s="25"/>
      <c r="M52" s="25"/>
    </row>
    <row r="53" spans="1:13" ht="12.75">
      <c r="A53" s="4" t="s">
        <v>34</v>
      </c>
      <c r="J53" s="20">
        <v>13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>
        <v>14</v>
      </c>
      <c r="K54" s="20"/>
      <c r="L54" s="25"/>
      <c r="M54" s="25"/>
    </row>
    <row r="55" spans="2:13" ht="12.75">
      <c r="B55">
        <v>2803</v>
      </c>
      <c r="C55" t="s">
        <v>16</v>
      </c>
      <c r="D55" s="11">
        <v>2.14</v>
      </c>
      <c r="E55" t="s">
        <v>17</v>
      </c>
      <c r="F55" s="11">
        <f>B55*D55</f>
        <v>5998.42</v>
      </c>
      <c r="J55" s="20">
        <v>15</v>
      </c>
      <c r="K55" s="20"/>
      <c r="L55" s="25"/>
      <c r="M55" s="25"/>
    </row>
    <row r="56" spans="1:13" ht="12.75">
      <c r="A56" s="4" t="s">
        <v>36</v>
      </c>
      <c r="F56" s="8">
        <f>SUM(F55)</f>
        <v>5998.42</v>
      </c>
      <c r="J56" s="20">
        <v>16</v>
      </c>
      <c r="K56" s="20"/>
      <c r="L56" s="25"/>
      <c r="M56" s="25"/>
    </row>
    <row r="57" spans="1:13" ht="12.75">
      <c r="A57" s="45" t="s">
        <v>99</v>
      </c>
      <c r="B57" s="46"/>
      <c r="C57" s="46"/>
      <c r="D57" s="47">
        <v>2.15</v>
      </c>
      <c r="E57" s="46"/>
      <c r="F57" s="48">
        <f>D57*E7</f>
        <v>6026.45</v>
      </c>
      <c r="J57" s="20">
        <v>17</v>
      </c>
      <c r="K57" s="20"/>
      <c r="L57" s="25"/>
      <c r="M57" s="25"/>
    </row>
    <row r="58" spans="1:13" ht="12.75">
      <c r="A58" s="1" t="s">
        <v>37</v>
      </c>
      <c r="B58" s="1"/>
      <c r="F58" s="32">
        <f>F28+F36+F46+F52+F56+F57</f>
        <v>41395.98400234977</v>
      </c>
      <c r="J58" s="20">
        <v>18</v>
      </c>
      <c r="K58" s="20"/>
      <c r="L58" s="25"/>
      <c r="M58" s="25"/>
    </row>
    <row r="59" spans="1:13" ht="12.75">
      <c r="A59" s="1" t="s">
        <v>93</v>
      </c>
      <c r="B59" s="36"/>
      <c r="C59" s="36">
        <v>0.008</v>
      </c>
      <c r="D59" s="1"/>
      <c r="E59" s="1"/>
      <c r="F59" s="32">
        <f>F58*0.8%</f>
        <v>331.16787201879816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12"/>
      <c r="D60" s="12"/>
      <c r="E60" s="12"/>
      <c r="F60" s="42">
        <f>F58+F59</f>
        <v>41727.15187436857</v>
      </c>
      <c r="J60" s="20"/>
      <c r="K60" s="20"/>
      <c r="L60" s="31" t="s">
        <v>70</v>
      </c>
      <c r="M60" s="34">
        <f>SUM(M41:M59)</f>
        <v>505.64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94</v>
      </c>
    </row>
    <row r="62" spans="1:6" ht="12.75">
      <c r="A62" s="13"/>
      <c r="B62" s="39">
        <v>41974</v>
      </c>
      <c r="C62" s="40">
        <v>-579700</v>
      </c>
      <c r="D62" s="43">
        <f>F20</f>
        <v>26040.46</v>
      </c>
      <c r="E62" s="43">
        <f>F60</f>
        <v>41727.15187436857</v>
      </c>
      <c r="F62" s="44">
        <f>C62+D62-E62</f>
        <v>-595386.6918743686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2014-02-25T16:06:27Z</dcterms:modified>
  <cp:category/>
  <cp:version/>
  <cp:contentType/>
  <cp:contentStatus/>
</cp:coreProperties>
</file>