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<sst xmlns="http://schemas.openxmlformats.org/spreadsheetml/2006/main" count="177" uniqueCount="142">
  <si>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</si>
  <si>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</si>
  <si>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</si>
  <si>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</si>
  <si>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</si>
  <si>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</si>
  <si>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</si>
  <si>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</si>
  <si>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</si>
  <si>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</si>
  <si>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</si>
  <si>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</si>
  <si>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</si>
  <si>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</si>
  <si>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</si>
  <si>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</si>
  <si>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</si>
  <si>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</si>
  <si>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</si>
  <si>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</si>
  <si>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</si>
  <si>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</si>
  <si>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</si>
  <si>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</si>
  <si>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</si>
  <si>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</si>
  <si>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</si>
  <si>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</si>
  <si>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</si>
  <si>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</si>
  <si>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</si>
  <si>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</si>
  <si>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</si>
  <si>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</si>
  <si>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</si>
  <si>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</si>
  <si>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</si>
  <si>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</si>
  <si>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</si>
  <si>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</si>
  <si>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</si>
  <si>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</si>
  <si>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</si>
  <si>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</si>
  <si>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</si>
  <si>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</si>
  <si>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</si>
  <si>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</si>
  <si>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</si>
  <si>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</si>
  <si>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</si>
  <si>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</si>
  <si>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</si>
  <si>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</si>
  <si>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</si>
  <si>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</si>
  <si>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</si>
  <si>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</si>
  <si>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</si>
  <si>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</si>
  <si>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</si>
  <si>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</si>
  <si>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</si>
  <si>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</si>
  <si>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</si>
  <si>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</si>
  <si>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</si>
  <si>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</si>
  <si>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</si>
  <si>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</si>
  <si>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</si>
  <si>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</si>
  <si>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</si>
  <si>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</si>
  <si>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</si>
  <si>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</si>
  <si>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</si>
  <si>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</si>
  <si>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</si>
  <si>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</si>
  <si>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</si>
  <si>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</si>
  <si>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</si>
  <si>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</si>
  <si>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</si>
  <si>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</si>
  <si>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</si>
  <si>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</si>
  <si>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</si>
  <si>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</si>
  <si>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</si>
  <si>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Лампа</t>
  </si>
  <si>
    <t>1шт</t>
  </si>
  <si>
    <t>Патрон</t>
  </si>
  <si>
    <t>4мп</t>
  </si>
  <si>
    <t>4шт</t>
  </si>
  <si>
    <t>ост.на 01.01.</t>
  </si>
  <si>
    <t>декабрь</t>
  </si>
  <si>
    <t xml:space="preserve">                           за декабрь  2012 г.</t>
  </si>
  <si>
    <r>
      <t>1.2 Аренда (Спарк, ростелеком,</t>
    </r>
    <r>
      <rPr>
        <sz val="10"/>
        <color indexed="10"/>
        <rFont val="Arial Cyr"/>
        <family val="0"/>
      </rPr>
      <t xml:space="preserve"> комстар-год</t>
    </r>
    <r>
      <rPr>
        <sz val="10"/>
        <rFont val="Arial Cyr"/>
        <family val="0"/>
      </rPr>
      <t>)</t>
    </r>
  </si>
  <si>
    <t>3. Материалы</t>
  </si>
  <si>
    <t>(за год)</t>
  </si>
  <si>
    <t>(испр.ноябрь)</t>
  </si>
  <si>
    <t>Смена вентиля Д 15 (4шт) т.п.</t>
  </si>
  <si>
    <t>Смена вентиля Д 20 (8шт) т.п.</t>
  </si>
  <si>
    <t>Вентиль Д 15</t>
  </si>
  <si>
    <t>Вентиль Д 20</t>
  </si>
  <si>
    <t>8шт</t>
  </si>
  <si>
    <t>Смена сгона Д 20 (8шт) т.п.</t>
  </si>
  <si>
    <t>Сгон Д 20</t>
  </si>
  <si>
    <t>Демонтаж, монтаж радиатора (1шт) п-д3</t>
  </si>
  <si>
    <t>Радиатор</t>
  </si>
  <si>
    <t>Диск</t>
  </si>
  <si>
    <t>2шт</t>
  </si>
  <si>
    <t>Цанга</t>
  </si>
  <si>
    <t>Замена цанги м/пл (2шт) п-д3</t>
  </si>
  <si>
    <t>Цанга м/пл</t>
  </si>
  <si>
    <t>Демонтаж, монтаж эл.узла (изгот.и уст.сопла)</t>
  </si>
  <si>
    <t>Болт, гайка</t>
  </si>
  <si>
    <t>по 4 шт</t>
  </si>
  <si>
    <t>Установка хомута (2шт) т.п.</t>
  </si>
  <si>
    <t>Хомут Д 76</t>
  </si>
  <si>
    <t>Установка заглушки (8шт) т.п.</t>
  </si>
  <si>
    <t>Заглушка</t>
  </si>
  <si>
    <t>Ремонт грязевика (1шт) эл.уз.</t>
  </si>
  <si>
    <t>Металл.лист</t>
  </si>
  <si>
    <t>10кг</t>
  </si>
  <si>
    <t>Смена труб Д 32 (5мп) т.п.</t>
  </si>
  <si>
    <t>Труба Д 32</t>
  </si>
  <si>
    <t>5мп</t>
  </si>
  <si>
    <t>Смена труб Д 25 (4мп) т.п.</t>
  </si>
  <si>
    <t>Труба Д 25</t>
  </si>
  <si>
    <t>Смена ламп (11шт)</t>
  </si>
  <si>
    <t>11шт</t>
  </si>
  <si>
    <t>АЗС</t>
  </si>
  <si>
    <t>Ремонт эл.щита (2шт) п-д3</t>
  </si>
  <si>
    <t>Смена патрона (8шт) т.п.</t>
  </si>
  <si>
    <t>Смена розетки (1шт) т.п.</t>
  </si>
  <si>
    <t>Розетка</t>
  </si>
  <si>
    <t>Смена эл.провода (160мп) т.п.</t>
  </si>
  <si>
    <t>Эл.провод</t>
  </si>
  <si>
    <t>160мп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</si>
</sst>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60" sqref="M6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2</v>
      </c>
      <c r="M7" s="31">
        <f>L7*89.21*1.202</f>
        <v>214.46084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>
        <f t="shared" si="0"/>
        <v>0</v>
      </c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2</v>
      </c>
      <c r="M10" s="31">
        <f t="shared" si="0"/>
        <v>214.46084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 t="shared" si="0"/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1">
        <f t="shared" si="0"/>
        <v>0</v>
      </c>
    </row>
    <row r="16" spans="1:13" ht="12.75">
      <c r="A16" s="2" t="s">
        <v>10</v>
      </c>
      <c r="F16" s="11">
        <v>37107.84</v>
      </c>
      <c r="J16" s="15" t="s">
        <v>61</v>
      </c>
      <c r="K16" s="26" t="s">
        <v>62</v>
      </c>
      <c r="L16" s="21">
        <v>5</v>
      </c>
      <c r="M16" s="31">
        <f t="shared" si="0"/>
        <v>536.1520999999999</v>
      </c>
    </row>
    <row r="17" spans="1:13" ht="12.75">
      <c r="A17" t="s">
        <v>11</v>
      </c>
      <c r="F17" s="5">
        <v>45289.38</v>
      </c>
      <c r="J17" s="16" t="s">
        <v>63</v>
      </c>
      <c r="K17" s="18" t="s">
        <v>64</v>
      </c>
      <c r="L17" s="23">
        <v>5.19</v>
      </c>
      <c r="M17" s="31">
        <f t="shared" si="0"/>
        <v>556.5258798</v>
      </c>
    </row>
    <row r="18" spans="2:13" ht="12.75">
      <c r="B18" t="s">
        <v>12</v>
      </c>
      <c r="F18" s="9">
        <f>F17/F16</f>
        <v>1.2204800926165469</v>
      </c>
      <c r="J18" s="20"/>
      <c r="K18" s="27" t="s">
        <v>65</v>
      </c>
      <c r="L18" s="28">
        <f>SUM(L7:L17)</f>
        <v>14.190000000000001</v>
      </c>
      <c r="M18" s="32">
        <f>SUM(M7:M17)</f>
        <v>1521.5996598</v>
      </c>
    </row>
    <row r="19" spans="1:11" ht="12.75">
      <c r="A19" t="s">
        <v>99</v>
      </c>
      <c r="F19" s="11">
        <v>974.92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46264.299999999996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103</v>
      </c>
      <c r="L22" s="25">
        <v>3.24</v>
      </c>
      <c r="M22" s="31">
        <f>L22*89.21*1.202*1.15</f>
        <v>399.5405449199999</v>
      </c>
    </row>
    <row r="23" spans="10:13" ht="12.75">
      <c r="J23" s="20">
        <v>2</v>
      </c>
      <c r="K23" s="20" t="s">
        <v>104</v>
      </c>
      <c r="L23" s="25">
        <v>6.48</v>
      </c>
      <c r="M23" s="31">
        <f aca="true" t="shared" si="1" ref="M23:M38">L23*89.21*1.202*1.15</f>
        <v>799.0810898399998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2.3</v>
      </c>
      <c r="M24" s="31">
        <f t="shared" si="1"/>
        <v>283.6244608999999</v>
      </c>
    </row>
    <row r="25" spans="1:13" ht="12.75">
      <c r="A25" t="s">
        <v>16</v>
      </c>
      <c r="D25" t="s">
        <v>82</v>
      </c>
      <c r="F25" s="5">
        <v>5781.62</v>
      </c>
      <c r="J25" s="20">
        <v>4</v>
      </c>
      <c r="K25" s="20" t="s">
        <v>110</v>
      </c>
      <c r="L25" s="25">
        <v>2.04</v>
      </c>
      <c r="M25" s="31">
        <f t="shared" si="1"/>
        <v>251.56256531999995</v>
      </c>
    </row>
    <row r="26" spans="1:13" ht="12.75">
      <c r="A26" s="6" t="s">
        <v>19</v>
      </c>
      <c r="D26" t="s">
        <v>83</v>
      </c>
      <c r="F26" s="11">
        <v>1435.19</v>
      </c>
      <c r="J26" s="20">
        <v>5</v>
      </c>
      <c r="K26" s="20" t="s">
        <v>115</v>
      </c>
      <c r="L26" s="25">
        <v>1</v>
      </c>
      <c r="M26" s="31">
        <f t="shared" si="1"/>
        <v>123.31498299999998</v>
      </c>
    </row>
    <row r="27" spans="1:13" ht="12.75">
      <c r="A27" s="6" t="s">
        <v>100</v>
      </c>
      <c r="B27" t="s">
        <v>101</v>
      </c>
      <c r="F27" s="11">
        <v>1363</v>
      </c>
      <c r="J27" s="20">
        <v>6</v>
      </c>
      <c r="K27" s="20" t="s">
        <v>117</v>
      </c>
      <c r="L27" s="25">
        <v>3.12</v>
      </c>
      <c r="M27" s="31">
        <f t="shared" si="1"/>
        <v>384.7427469599999</v>
      </c>
    </row>
    <row r="28" spans="1:13" ht="12.75">
      <c r="A28" s="10" t="s">
        <v>39</v>
      </c>
      <c r="D28" s="5"/>
      <c r="F28" s="33">
        <f>F25+F26+F27</f>
        <v>8579.81</v>
      </c>
      <c r="J28" s="20">
        <v>7</v>
      </c>
      <c r="K28" s="20" t="s">
        <v>120</v>
      </c>
      <c r="L28" s="25">
        <v>1</v>
      </c>
      <c r="M28" s="31">
        <f t="shared" si="1"/>
        <v>123.31498299999998</v>
      </c>
    </row>
    <row r="29" spans="1:13" ht="12.75">
      <c r="A29" s="4" t="s">
        <v>20</v>
      </c>
      <c r="D29" s="5"/>
      <c r="J29" s="20">
        <v>8</v>
      </c>
      <c r="K29" s="20" t="s">
        <v>122</v>
      </c>
      <c r="L29" s="25">
        <v>8.96</v>
      </c>
      <c r="M29" s="31">
        <f t="shared" si="1"/>
        <v>1104.9022476799998</v>
      </c>
    </row>
    <row r="30" spans="1:13" ht="12.75">
      <c r="A30" t="s">
        <v>86</v>
      </c>
      <c r="D30" s="5">
        <v>1.01</v>
      </c>
      <c r="E30" t="s">
        <v>18</v>
      </c>
      <c r="F30" s="11">
        <f>E7*D30</f>
        <v>3201.094</v>
      </c>
      <c r="J30" s="20">
        <v>9</v>
      </c>
      <c r="K30" s="20" t="s">
        <v>124</v>
      </c>
      <c r="L30" s="25">
        <v>6</v>
      </c>
      <c r="M30" s="31">
        <f t="shared" si="1"/>
        <v>739.8898979999999</v>
      </c>
    </row>
    <row r="31" spans="1:13" ht="12.75">
      <c r="A31" t="s">
        <v>87</v>
      </c>
      <c r="D31" s="5"/>
      <c r="J31" s="20">
        <v>10</v>
      </c>
      <c r="K31" s="20" t="s">
        <v>127</v>
      </c>
      <c r="L31" s="25">
        <v>5.75</v>
      </c>
      <c r="M31" s="31">
        <f t="shared" si="1"/>
        <v>709.0611522499999</v>
      </c>
    </row>
    <row r="32" spans="2:13" ht="12.75">
      <c r="B32" s="43">
        <f>F32/D32</f>
        <v>617</v>
      </c>
      <c r="C32" t="s">
        <v>21</v>
      </c>
      <c r="D32" s="5">
        <v>2.89</v>
      </c>
      <c r="E32" t="s">
        <v>18</v>
      </c>
      <c r="F32" s="5">
        <v>1783.13</v>
      </c>
      <c r="J32" s="20">
        <v>11</v>
      </c>
      <c r="K32" s="20" t="s">
        <v>130</v>
      </c>
      <c r="L32" s="25">
        <v>3.79</v>
      </c>
      <c r="M32" s="31">
        <f t="shared" si="1"/>
        <v>467.3637855699999</v>
      </c>
    </row>
    <row r="33" spans="1:13" ht="12.75">
      <c r="A33" t="s">
        <v>88</v>
      </c>
      <c r="B33">
        <v>883.7</v>
      </c>
      <c r="C33" t="s">
        <v>17</v>
      </c>
      <c r="D33" s="5">
        <v>0.4</v>
      </c>
      <c r="E33" t="s">
        <v>18</v>
      </c>
      <c r="F33" s="11">
        <f>B33*D33</f>
        <v>353.48</v>
      </c>
      <c r="J33" s="20">
        <v>12</v>
      </c>
      <c r="K33" s="20" t="s">
        <v>132</v>
      </c>
      <c r="L33" s="25">
        <v>0.77</v>
      </c>
      <c r="M33" s="31">
        <f t="shared" si="1"/>
        <v>94.95253690999999</v>
      </c>
    </row>
    <row r="34" spans="1:13" ht="12.75">
      <c r="A34" t="s">
        <v>89</v>
      </c>
      <c r="B34">
        <v>70</v>
      </c>
      <c r="C34" t="s">
        <v>90</v>
      </c>
      <c r="D34" s="5">
        <v>19.8</v>
      </c>
      <c r="E34" t="s">
        <v>18</v>
      </c>
      <c r="F34" s="11">
        <f>B34*D34</f>
        <v>1386</v>
      </c>
      <c r="J34" s="20">
        <v>13</v>
      </c>
      <c r="K34" s="20" t="s">
        <v>135</v>
      </c>
      <c r="L34" s="25">
        <v>9.66</v>
      </c>
      <c r="M34" s="31">
        <f t="shared" si="1"/>
        <v>1191.2227357799998</v>
      </c>
    </row>
    <row r="35" spans="1:13" ht="12.75">
      <c r="A35" s="10" t="s">
        <v>22</v>
      </c>
      <c r="B35" s="10"/>
      <c r="C35" s="10"/>
      <c r="F35" s="33">
        <f>SUM(F30:F34)</f>
        <v>6723.704</v>
      </c>
      <c r="J35" s="20">
        <v>14</v>
      </c>
      <c r="K35" s="20" t="s">
        <v>136</v>
      </c>
      <c r="L35" s="25">
        <v>3.17</v>
      </c>
      <c r="M35" s="31">
        <f t="shared" si="1"/>
        <v>390.9084961099999</v>
      </c>
    </row>
    <row r="36" spans="1:13" ht="12.75">
      <c r="A36" s="4" t="s">
        <v>23</v>
      </c>
      <c r="B36" s="4"/>
      <c r="J36" s="20">
        <v>15</v>
      </c>
      <c r="K36" s="20" t="s">
        <v>137</v>
      </c>
      <c r="L36" s="25">
        <v>0.24</v>
      </c>
      <c r="M36" s="31">
        <f t="shared" si="1"/>
        <v>29.595595919999994</v>
      </c>
    </row>
    <row r="37" spans="1:13" ht="12.75">
      <c r="A37" t="s">
        <v>24</v>
      </c>
      <c r="C37">
        <v>155270</v>
      </c>
      <c r="D37">
        <v>219171.6</v>
      </c>
      <c r="E37">
        <v>3169.4</v>
      </c>
      <c r="F37" s="36">
        <f>C37/D37*E37</f>
        <v>2245.3307727826054</v>
      </c>
      <c r="J37" s="20">
        <v>16</v>
      </c>
      <c r="K37" s="20" t="s">
        <v>139</v>
      </c>
      <c r="L37" s="25">
        <v>30.4</v>
      </c>
      <c r="M37" s="31">
        <f t="shared" si="1"/>
        <v>3748.7754831999987</v>
      </c>
    </row>
    <row r="38" spans="1:13" ht="12.75">
      <c r="A38" t="s">
        <v>25</v>
      </c>
      <c r="C38">
        <v>105245</v>
      </c>
      <c r="D38">
        <v>219171.6</v>
      </c>
      <c r="E38">
        <v>3169.4</v>
      </c>
      <c r="F38" s="36">
        <f>C38/D38*E38</f>
        <v>1521.9284934726943</v>
      </c>
      <c r="J38" s="20">
        <v>17</v>
      </c>
      <c r="K38" s="20"/>
      <c r="L38" s="25"/>
      <c r="M38" s="31">
        <f t="shared" si="1"/>
        <v>0</v>
      </c>
    </row>
    <row r="39" spans="1:13" ht="12.75">
      <c r="A39" t="s">
        <v>26</v>
      </c>
      <c r="F39" s="11">
        <f>M39</f>
        <v>10841.853305359999</v>
      </c>
      <c r="J39" s="20"/>
      <c r="K39" s="30" t="s">
        <v>65</v>
      </c>
      <c r="L39" s="28">
        <f>SUM(L22:L38)</f>
        <v>87.92</v>
      </c>
      <c r="M39" s="32">
        <f>SUM(M22:M38)</f>
        <v>10841.853305359999</v>
      </c>
    </row>
    <row r="40" spans="1:11" ht="12.75">
      <c r="A40" t="s">
        <v>81</v>
      </c>
      <c r="F40" s="5"/>
      <c r="K40" s="1" t="s">
        <v>69</v>
      </c>
    </row>
    <row r="41" spans="2:13" ht="12.75">
      <c r="B41">
        <v>3169.4</v>
      </c>
      <c r="C41" t="s">
        <v>17</v>
      </c>
      <c r="D41" s="5"/>
      <c r="F41" s="11">
        <v>721.2</v>
      </c>
      <c r="J41" s="22" t="s">
        <v>42</v>
      </c>
      <c r="K41" s="22"/>
      <c r="L41" s="22" t="s">
        <v>70</v>
      </c>
      <c r="M41" s="22" t="s">
        <v>48</v>
      </c>
    </row>
    <row r="42" spans="1:13" ht="12.75">
      <c r="A42" t="s">
        <v>27</v>
      </c>
      <c r="F42" s="5">
        <f>M61</f>
        <v>9573.82</v>
      </c>
      <c r="J42" s="23" t="s">
        <v>43</v>
      </c>
      <c r="K42" s="23" t="s">
        <v>44</v>
      </c>
      <c r="L42" s="23"/>
      <c r="M42" s="23" t="s">
        <v>71</v>
      </c>
    </row>
    <row r="43" spans="1:13" ht="12.75">
      <c r="A43" t="s">
        <v>28</v>
      </c>
      <c r="F43" s="5">
        <v>0</v>
      </c>
      <c r="J43" s="20">
        <v>1</v>
      </c>
      <c r="K43" s="20" t="s">
        <v>105</v>
      </c>
      <c r="L43" s="25" t="s">
        <v>95</v>
      </c>
      <c r="M43" s="25">
        <v>580</v>
      </c>
    </row>
    <row r="44" spans="1:13" ht="12.75">
      <c r="A44" t="s">
        <v>29</v>
      </c>
      <c r="F44" s="5"/>
      <c r="J44" s="20">
        <v>2</v>
      </c>
      <c r="K44" s="20" t="s">
        <v>106</v>
      </c>
      <c r="L44" s="23" t="s">
        <v>107</v>
      </c>
      <c r="M44" s="23">
        <v>1320</v>
      </c>
    </row>
    <row r="45" spans="2:13" ht="12.75">
      <c r="B45">
        <v>3169.4</v>
      </c>
      <c r="C45" t="s">
        <v>17</v>
      </c>
      <c r="D45" s="11">
        <v>0</v>
      </c>
      <c r="E45" t="s">
        <v>18</v>
      </c>
      <c r="F45" s="47">
        <v>-2377.05</v>
      </c>
      <c r="G45" t="s">
        <v>102</v>
      </c>
      <c r="J45" s="20">
        <v>3</v>
      </c>
      <c r="K45" s="20" t="s">
        <v>109</v>
      </c>
      <c r="L45" s="23" t="s">
        <v>107</v>
      </c>
      <c r="M45" s="23">
        <v>240</v>
      </c>
    </row>
    <row r="46" spans="1:13" ht="12.75">
      <c r="A46" s="10" t="s">
        <v>30</v>
      </c>
      <c r="B46" s="10"/>
      <c r="C46" s="10"/>
      <c r="F46" s="33">
        <f>SUM(F37:F45)</f>
        <v>22527.0825716153</v>
      </c>
      <c r="J46" s="20">
        <v>4</v>
      </c>
      <c r="K46" s="20" t="s">
        <v>111</v>
      </c>
      <c r="L46" s="23" t="s">
        <v>92</v>
      </c>
      <c r="M46" s="23">
        <v>3625</v>
      </c>
    </row>
    <row r="47" spans="1:13" ht="12.75">
      <c r="A47" s="4" t="s">
        <v>31</v>
      </c>
      <c r="J47" s="20">
        <v>5</v>
      </c>
      <c r="K47" s="20" t="s">
        <v>112</v>
      </c>
      <c r="L47" s="23" t="s">
        <v>113</v>
      </c>
      <c r="M47" s="23">
        <v>34</v>
      </c>
    </row>
    <row r="48" spans="1:13" ht="12.75">
      <c r="A48" t="s">
        <v>32</v>
      </c>
      <c r="B48">
        <v>3169.4</v>
      </c>
      <c r="C48" t="s">
        <v>73</v>
      </c>
      <c r="D48" s="5">
        <v>0.15</v>
      </c>
      <c r="E48" t="s">
        <v>18</v>
      </c>
      <c r="F48" s="11">
        <f>B48*D48</f>
        <v>475.40999999999997</v>
      </c>
      <c r="J48" s="20">
        <v>6</v>
      </c>
      <c r="K48" s="20" t="s">
        <v>114</v>
      </c>
      <c r="L48" s="23" t="s">
        <v>107</v>
      </c>
      <c r="M48" s="23">
        <v>640</v>
      </c>
    </row>
    <row r="49" spans="1:13" ht="12.75">
      <c r="A49" t="s">
        <v>33</v>
      </c>
      <c r="F49" s="5"/>
      <c r="J49" s="20">
        <v>7</v>
      </c>
      <c r="K49" s="20" t="s">
        <v>116</v>
      </c>
      <c r="L49" s="23" t="s">
        <v>113</v>
      </c>
      <c r="M49" s="23">
        <v>160</v>
      </c>
    </row>
    <row r="50" spans="1:13" ht="12.75">
      <c r="A50" s="7" t="s">
        <v>80</v>
      </c>
      <c r="F50" s="5"/>
      <c r="J50" s="20">
        <v>8</v>
      </c>
      <c r="K50" s="20" t="s">
        <v>118</v>
      </c>
      <c r="L50" s="23" t="s">
        <v>119</v>
      </c>
      <c r="M50" s="23">
        <v>76</v>
      </c>
    </row>
    <row r="51" spans="2:13" ht="12.75">
      <c r="B51">
        <v>3169.4</v>
      </c>
      <c r="C51" t="s">
        <v>17</v>
      </c>
      <c r="D51" s="11">
        <v>0.63</v>
      </c>
      <c r="E51" t="s">
        <v>18</v>
      </c>
      <c r="F51" s="11">
        <f>B51*D51</f>
        <v>1996.722</v>
      </c>
      <c r="J51" s="20">
        <v>9</v>
      </c>
      <c r="K51" s="20" t="s">
        <v>121</v>
      </c>
      <c r="L51" s="23" t="s">
        <v>113</v>
      </c>
      <c r="M51" s="23">
        <v>160</v>
      </c>
    </row>
    <row r="52" spans="1:13" ht="12.75">
      <c r="A52" s="10" t="s">
        <v>34</v>
      </c>
      <c r="F52" s="33">
        <f>F48+F51</f>
        <v>2472.132</v>
      </c>
      <c r="J52" s="20">
        <v>10</v>
      </c>
      <c r="K52" s="20" t="s">
        <v>123</v>
      </c>
      <c r="L52" s="23" t="s">
        <v>107</v>
      </c>
      <c r="M52" s="23">
        <v>200</v>
      </c>
    </row>
    <row r="53" spans="1:13" ht="12.75">
      <c r="A53" s="4" t="s">
        <v>35</v>
      </c>
      <c r="J53" s="20">
        <v>11</v>
      </c>
      <c r="K53" s="20" t="s">
        <v>125</v>
      </c>
      <c r="L53" s="23" t="s">
        <v>126</v>
      </c>
      <c r="M53" s="23">
        <v>460</v>
      </c>
    </row>
    <row r="54" spans="1:13" ht="12.75">
      <c r="A54" s="7" t="s">
        <v>36</v>
      </c>
      <c r="B54" s="7"/>
      <c r="C54" s="7"/>
      <c r="D54" s="7"/>
      <c r="E54" s="7"/>
      <c r="F54" s="7"/>
      <c r="J54" s="20">
        <v>12</v>
      </c>
      <c r="K54" s="20" t="s">
        <v>128</v>
      </c>
      <c r="L54" s="23" t="s">
        <v>129</v>
      </c>
      <c r="M54" s="23">
        <v>610</v>
      </c>
    </row>
    <row r="55" spans="2:13" ht="12.75">
      <c r="B55">
        <v>3169.4</v>
      </c>
      <c r="C55" t="s">
        <v>17</v>
      </c>
      <c r="D55" s="11">
        <v>1.72</v>
      </c>
      <c r="E55" t="s">
        <v>18</v>
      </c>
      <c r="F55" s="11">
        <f>B55*D55</f>
        <v>5451.368</v>
      </c>
      <c r="J55" s="20">
        <v>13</v>
      </c>
      <c r="K55" s="20" t="s">
        <v>131</v>
      </c>
      <c r="L55" s="23" t="s">
        <v>94</v>
      </c>
      <c r="M55" s="23">
        <v>348</v>
      </c>
    </row>
    <row r="56" spans="1:13" ht="12.75">
      <c r="A56" s="10" t="s">
        <v>37</v>
      </c>
      <c r="F56" s="33">
        <f>SUM(F55)</f>
        <v>5451.368</v>
      </c>
      <c r="J56" s="20">
        <v>14</v>
      </c>
      <c r="K56" s="20" t="s">
        <v>91</v>
      </c>
      <c r="L56" s="23" t="s">
        <v>133</v>
      </c>
      <c r="M56" s="23">
        <v>71.72</v>
      </c>
    </row>
    <row r="57" spans="1:13" ht="12.75">
      <c r="A57" s="1" t="s">
        <v>38</v>
      </c>
      <c r="B57" s="1"/>
      <c r="F57" s="33">
        <f>F28+F35+F46+F52+F56</f>
        <v>45754.0965716153</v>
      </c>
      <c r="J57" s="20">
        <v>15</v>
      </c>
      <c r="K57" s="20" t="s">
        <v>134</v>
      </c>
      <c r="L57" s="23" t="s">
        <v>113</v>
      </c>
      <c r="M57" s="23">
        <v>70</v>
      </c>
    </row>
    <row r="58" spans="1:13" ht="12.75">
      <c r="A58" s="1" t="s">
        <v>40</v>
      </c>
      <c r="B58" s="37">
        <v>0.008</v>
      </c>
      <c r="C58" s="1"/>
      <c r="D58" s="1"/>
      <c r="E58" s="1"/>
      <c r="F58" s="33">
        <f>F57*0.8%</f>
        <v>366.0327725729224</v>
      </c>
      <c r="J58" s="20">
        <v>16</v>
      </c>
      <c r="K58" s="20" t="s">
        <v>93</v>
      </c>
      <c r="L58" s="23" t="s">
        <v>107</v>
      </c>
      <c r="M58" s="23">
        <v>128</v>
      </c>
    </row>
    <row r="59" spans="1:13" ht="15">
      <c r="A59" s="12" t="s">
        <v>41</v>
      </c>
      <c r="B59" s="12"/>
      <c r="C59" s="12"/>
      <c r="D59" s="12"/>
      <c r="E59" s="12"/>
      <c r="F59" s="44">
        <f>F57+F58</f>
        <v>46120.12934418822</v>
      </c>
      <c r="J59" s="20">
        <v>17</v>
      </c>
      <c r="K59" s="20" t="s">
        <v>138</v>
      </c>
      <c r="L59" s="23" t="s">
        <v>92</v>
      </c>
      <c r="M59" s="23">
        <v>35.1</v>
      </c>
    </row>
    <row r="60" spans="2:13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96</v>
      </c>
      <c r="J60" s="20">
        <v>18</v>
      </c>
      <c r="K60" s="20" t="s">
        <v>140</v>
      </c>
      <c r="L60" s="23" t="s">
        <v>141</v>
      </c>
      <c r="M60" s="23">
        <v>816</v>
      </c>
    </row>
    <row r="61" spans="1:13" ht="12.75">
      <c r="A61" s="13"/>
      <c r="B61" s="40">
        <v>41609</v>
      </c>
      <c r="C61" s="41">
        <v>196448</v>
      </c>
      <c r="D61" s="45">
        <f>F20</f>
        <v>46264.299999999996</v>
      </c>
      <c r="E61" s="45">
        <f>F59</f>
        <v>46120.12934418822</v>
      </c>
      <c r="F61" s="46">
        <f>C61+D61-E61</f>
        <v>196592.17065581176</v>
      </c>
      <c r="J61" s="20"/>
      <c r="K61" s="20"/>
      <c r="L61" s="34" t="s">
        <v>72</v>
      </c>
      <c r="M61" s="35">
        <f>SUM(M43:M60)</f>
        <v>9573.82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2013-03-01T10:32:34Z</dcterms:modified>
  <cp:category/>
  <cp:version/>
  <cp:contentType/>
  <cp:contentStatus/>
</cp:coreProperties>
</file>